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2021\21032_Cyklostezka Revnice - Srbsko_STU\3_Projekt\1_Data\STU\C_Podklady_pruzkumy\C.2_Zaborovy_elaborat\"/>
    </mc:Choice>
  </mc:AlternateContent>
  <bookViews>
    <workbookView xWindow="-120" yWindow="-120" windowWidth="38640" windowHeight="21240" activeTab="1"/>
  </bookViews>
  <sheets>
    <sheet name="ZPF_LPF" sheetId="8" r:id="rId1"/>
    <sheet name="Kaceni" sheetId="9" r:id="rId2"/>
    <sheet name="ŘE-ZT" sheetId="1" r:id="rId3"/>
    <sheet name="ŘE-ZT2" sheetId="2" r:id="rId4"/>
    <sheet name="ŘE-HT3" sheetId="3" r:id="rId5"/>
    <sheet name="HT" sheetId="4" r:id="rId6"/>
    <sheet name="HT-KAR" sheetId="5" r:id="rId7"/>
    <sheet name="KAR-SR" sheetId="6" r:id="rId8"/>
    <sheet name="Odhad vykup" sheetId="7" r:id="rId9"/>
  </sheets>
  <definedNames>
    <definedName name="_xlnm._FilterDatabase" localSheetId="7" hidden="1">'KAR-SR'!$A$4:$H$5</definedName>
    <definedName name="_xlnm.Print_Area" localSheetId="5">HT!$A$1:$I$14</definedName>
    <definedName name="_xlnm.Print_Area" localSheetId="6">'HT-KAR'!$A$1:$H$47</definedName>
    <definedName name="_xlnm.Print_Area" localSheetId="7">'KAR-SR'!$A$1:$H$24</definedName>
    <definedName name="_xlnm.Print_Area" localSheetId="4">'ŘE-HT3'!$A$1:$I$51</definedName>
    <definedName name="_xlnm.Print_Area" localSheetId="2">'ŘE-ZT'!$A$1:$H$48</definedName>
    <definedName name="_xlnm.Print_Area" localSheetId="3">'ŘE-ZT2'!$A$1:$I$55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9" l="1"/>
  <c r="A6" i="9"/>
  <c r="A5" i="9"/>
  <c r="A4" i="9"/>
  <c r="C7" i="8"/>
  <c r="C6" i="8"/>
  <c r="C4" i="8"/>
  <c r="C8" i="9" l="1"/>
  <c r="C8" i="8"/>
  <c r="A7" i="8" l="1"/>
  <c r="A6" i="8"/>
  <c r="A5" i="8"/>
  <c r="A4" i="8"/>
  <c r="D8" i="8" l="1"/>
  <c r="C21" i="6"/>
  <c r="C44" i="5"/>
  <c r="C45" i="5"/>
  <c r="C52" i="2"/>
  <c r="C54" i="2"/>
  <c r="C53" i="2"/>
  <c r="C51" i="2"/>
  <c r="C46" i="1"/>
  <c r="C45" i="1"/>
  <c r="C44" i="1"/>
  <c r="H40" i="1"/>
  <c r="C22" i="6"/>
  <c r="C20" i="6"/>
  <c r="H16" i="6"/>
  <c r="C43" i="5"/>
  <c r="H39" i="5"/>
  <c r="H30" i="5"/>
  <c r="H12" i="5"/>
  <c r="A9" i="7"/>
  <c r="A8" i="7"/>
  <c r="A6" i="7"/>
  <c r="A5" i="7"/>
  <c r="A4" i="7"/>
  <c r="A7" i="7"/>
  <c r="I47" i="2"/>
  <c r="I26" i="2"/>
  <c r="C49" i="3"/>
  <c r="C48" i="3"/>
  <c r="C47" i="3"/>
  <c r="I43" i="3"/>
  <c r="I29" i="3"/>
  <c r="I22" i="3"/>
  <c r="C55" i="2" l="1"/>
  <c r="E5" i="7" s="1"/>
  <c r="F5" i="7" s="1"/>
  <c r="C48" i="1"/>
  <c r="E4" i="7" s="1"/>
  <c r="F4" i="7" s="1"/>
  <c r="H14" i="1"/>
  <c r="C24" i="6"/>
  <c r="E9" i="7" s="1"/>
  <c r="F9" i="7" s="1"/>
  <c r="C14" i="4"/>
  <c r="E7" i="7" s="1"/>
  <c r="F7" i="7" s="1"/>
  <c r="C51" i="3"/>
  <c r="E6" i="7" s="1"/>
  <c r="F6" i="7" s="1"/>
  <c r="C47" i="5"/>
  <c r="E8" i="7" s="1"/>
  <c r="E10" i="7" l="1"/>
  <c r="F8" i="7"/>
  <c r="F10" i="7" s="1"/>
</calcChain>
</file>

<file path=xl/sharedStrings.xml><?xml version="1.0" encoding="utf-8"?>
<sst xmlns="http://schemas.openxmlformats.org/spreadsheetml/2006/main" count="684" uniqueCount="174">
  <si>
    <t>Kraj: Středočeský</t>
  </si>
  <si>
    <t>Pořad. číslo</t>
  </si>
  <si>
    <t>Parc.č. dle KN</t>
  </si>
  <si>
    <t>Druh poz.</t>
  </si>
  <si>
    <t>Způsob využití</t>
  </si>
  <si>
    <t>Výměra dle KN</t>
  </si>
  <si>
    <t>ZPF/LPF</t>
  </si>
  <si>
    <t>LV</t>
  </si>
  <si>
    <t>Vlastník</t>
  </si>
  <si>
    <t>Zábor</t>
  </si>
  <si>
    <r>
      <t>m</t>
    </r>
    <r>
      <rPr>
        <b/>
        <vertAlign val="superscript"/>
        <sz val="10"/>
        <color rgb="FF000000"/>
        <rFont val="Calibri"/>
        <family val="2"/>
        <charset val="238"/>
      </rPr>
      <t>2</t>
    </r>
  </si>
  <si>
    <t>ostatní plocha</t>
  </si>
  <si>
    <t>vodní plocha</t>
  </si>
  <si>
    <t>ostatní komunikace</t>
  </si>
  <si>
    <t>koryto vodního toku přirozené nebo upravené</t>
  </si>
  <si>
    <t>Povodí Vltavy, státní podnik, Holečkova 3178/8, Smíchov, 15000 Praha 5</t>
  </si>
  <si>
    <t>neplodná půda</t>
  </si>
  <si>
    <t>silnice</t>
  </si>
  <si>
    <t>Parc. č. dle KN</t>
  </si>
  <si>
    <t>ZPF</t>
  </si>
  <si>
    <t>zahrada</t>
  </si>
  <si>
    <t>trvalý travní porost</t>
  </si>
  <si>
    <t>celkem:</t>
  </si>
  <si>
    <t>Pozemek</t>
  </si>
  <si>
    <r>
      <t>Výměra [m</t>
    </r>
    <r>
      <rPr>
        <b/>
        <vertAlign val="superscript"/>
        <sz val="10"/>
        <color rgb="FF000000"/>
        <rFont val="Calibri"/>
        <family val="2"/>
        <charset val="238"/>
      </rPr>
      <t>2</t>
    </r>
    <r>
      <rPr>
        <b/>
        <sz val="10"/>
        <color rgb="FF000000"/>
        <rFont val="Calibri"/>
        <family val="2"/>
        <charset val="238"/>
      </rPr>
      <t>]</t>
    </r>
  </si>
  <si>
    <t xml:space="preserve">státní </t>
  </si>
  <si>
    <t>soukromý</t>
  </si>
  <si>
    <t>obecní</t>
  </si>
  <si>
    <t>neznámý vlastník</t>
  </si>
  <si>
    <t>celkem</t>
  </si>
  <si>
    <t>REKAPITULACE</t>
  </si>
  <si>
    <t>175/1</t>
  </si>
  <si>
    <t>dráha</t>
  </si>
  <si>
    <t>Správa železnic, státní organizace, Dlážděná 1003/7, Nové Město, 11000 Praha 1</t>
  </si>
  <si>
    <t>sportoviště a rekreační plocha</t>
  </si>
  <si>
    <t>orná půda</t>
  </si>
  <si>
    <t>manipulační plocha</t>
  </si>
  <si>
    <t>Státní pozemkový úřad, Husinecká 1024/11a, Žižkov, 13000 Praha 3</t>
  </si>
  <si>
    <t>Úřad pro zastupování státu ve věcech majetkových, Rašínovo nábřeží 390/42, Nové Město, 12800 Praha 2</t>
  </si>
  <si>
    <t>m2</t>
  </si>
  <si>
    <t>ODHAD NÁKLADŮ NA VÝKUP POZEMKŮ JEDNOTLIVÝCH TRAS</t>
  </si>
  <si>
    <t>Trasa</t>
  </si>
  <si>
    <t>MJ</t>
  </si>
  <si>
    <t>Počet MJ</t>
  </si>
  <si>
    <t>Celková cena</t>
  </si>
  <si>
    <t>[Kč]</t>
  </si>
  <si>
    <t>Jednotková cena</t>
  </si>
  <si>
    <t>2689/12</t>
  </si>
  <si>
    <t>581/9</t>
  </si>
  <si>
    <t>2062/1</t>
  </si>
  <si>
    <t>388/5</t>
  </si>
  <si>
    <t>Katastrální území: Řevnice [745375]</t>
  </si>
  <si>
    <t>Město Řevnice, nám. Krále Jiřího z Poděbrad 74, 25230 Řevnice</t>
  </si>
  <si>
    <t>Krajská správa a údržba silnic Středočeského kraje, příspěvková organizace,  Zborovská 81/11, Smíchov, 15000 Praha 5</t>
  </si>
  <si>
    <t>Katastrální území: Zadní Třebaň [789593]</t>
  </si>
  <si>
    <t>Mayer Miroslav, U Stadionu 71, Beroun-Město, 26601 Beroun
Mayerová Stanislava, U Stadionu 71, Beroun-Město, 26601 Beroun</t>
  </si>
  <si>
    <t>Lesy České republiky, s.p., Přemyslova 1106/19, Nový Hradec Králové,                       50008 Hradec Králové</t>
  </si>
  <si>
    <t>Obec Zadní Třebaň, Na Návsi 6, 26729 Zadní Třebaň</t>
  </si>
  <si>
    <t>2690/8</t>
  </si>
  <si>
    <t>2690/7</t>
  </si>
  <si>
    <t>2687/4</t>
  </si>
  <si>
    <t>2687/3</t>
  </si>
  <si>
    <t>2686/8</t>
  </si>
  <si>
    <t>2686/5</t>
  </si>
  <si>
    <t>2685/4</t>
  </si>
  <si>
    <t>2686/7</t>
  </si>
  <si>
    <t>2686/6</t>
  </si>
  <si>
    <t>2684/4</t>
  </si>
  <si>
    <t>2685/3</t>
  </si>
  <si>
    <t>2684/3</t>
  </si>
  <si>
    <t>683/1</t>
  </si>
  <si>
    <t>683/3</t>
  </si>
  <si>
    <t>683/2</t>
  </si>
  <si>
    <t>508/1</t>
  </si>
  <si>
    <t>508/2</t>
  </si>
  <si>
    <t>2038/1</t>
  </si>
  <si>
    <t>2038/2</t>
  </si>
  <si>
    <t>508/3</t>
  </si>
  <si>
    <t>542/1</t>
  </si>
  <si>
    <t>542/2</t>
  </si>
  <si>
    <t>507/1</t>
  </si>
  <si>
    <t>411/1</t>
  </si>
  <si>
    <t>411/2</t>
  </si>
  <si>
    <t>2048/7</t>
  </si>
  <si>
    <t>2048/5</t>
  </si>
  <si>
    <t>392/4</t>
  </si>
  <si>
    <t>2048/4</t>
  </si>
  <si>
    <t>392/3</t>
  </si>
  <si>
    <t>2690/6</t>
  </si>
  <si>
    <t>Okrašlovací spolek, Řevnice</t>
  </si>
  <si>
    <t>Basika Petr, Na Návsi 6, 26729 Zadní Třebaň
David Jaroslav, Bartoškova 1368/4, Nusle, 14000 Praha 4
Gabriel Martin, Šlechtitelská 1109/61, Klánovice, 19014 Praha 9
Gabriel Michal Ing., V březině 694, Klánovice, 19014 Praha 9
Hubáček Luděk, Bečvářova 209/4, Strašnice, 10000 Praha 10
Johannes Pavel, Gabinova 835/6, Hlubočepy, 15200 Praha 5
Orlová Hana, náměstí Svobody 48, 34815 Planá
Škopek Karel Ing., Doubravická 1304/8, Chodov, 14900 Praha 4
Vandrovec Miloš, Dejvická 317/8, Dejvice, 16000 Praha 6</t>
  </si>
  <si>
    <t>Lesy České republiky, s.p., Přemyslova 1106/19, Nový Hradec Králové, 50008 Hradec Králové</t>
  </si>
  <si>
    <t>Gabriel Michal Ing., V březině 694, Klánovice, 19014 Praha 9</t>
  </si>
  <si>
    <t>2037/1</t>
  </si>
  <si>
    <t>516/1</t>
  </si>
  <si>
    <t>Hnátnická Jaroslava, Rudé armády 552, 25210 Mníšek pod Brdy</t>
  </si>
  <si>
    <t>2902/2</t>
  </si>
  <si>
    <t>2692/16</t>
  </si>
  <si>
    <t>2692/15</t>
  </si>
  <si>
    <t>2692/14</t>
  </si>
  <si>
    <t>2692/2</t>
  </si>
  <si>
    <t>2692/13</t>
  </si>
  <si>
    <t>2692/12</t>
  </si>
  <si>
    <t>2692/4</t>
  </si>
  <si>
    <t>2692/1</t>
  </si>
  <si>
    <t>2816/1</t>
  </si>
  <si>
    <t>2810/7</t>
  </si>
  <si>
    <t>2810/8</t>
  </si>
  <si>
    <t>2816/2</t>
  </si>
  <si>
    <t>2810/6</t>
  </si>
  <si>
    <t>2048/1</t>
  </si>
  <si>
    <t>165/1</t>
  </si>
  <si>
    <t>177/2</t>
  </si>
  <si>
    <t>177/3</t>
  </si>
  <si>
    <t>177/1</t>
  </si>
  <si>
    <t>177/4</t>
  </si>
  <si>
    <t>165/11</t>
  </si>
  <si>
    <t>Hazuková Alžběta, Čajkovského 477, 25230 Řevnice</t>
  </si>
  <si>
    <t>ovocný sad</t>
  </si>
  <si>
    <t>Katastrální území: Hlásná Třebaň [638901]</t>
  </si>
  <si>
    <t>Obec Hlásná Třebaň, Karlštejnská 150, 26718 Hlásná Třebaň</t>
  </si>
  <si>
    <t>HLÁSNÁ TŘEBAŇ, přes obec</t>
  </si>
  <si>
    <t>HLÁSNÁ TŘEBAŇ - KARLŠTEJN, most</t>
  </si>
  <si>
    <t>KARLŠTEJN, most - SRBSKO, cyklostezka</t>
  </si>
  <si>
    <t>107/1</t>
  </si>
  <si>
    <t>107/21</t>
  </si>
  <si>
    <t>730/7</t>
  </si>
  <si>
    <t>107/22</t>
  </si>
  <si>
    <t>886/1</t>
  </si>
  <si>
    <t>384/3</t>
  </si>
  <si>
    <t>449/1</t>
  </si>
  <si>
    <t>1471/3</t>
  </si>
  <si>
    <t>1471/4</t>
  </si>
  <si>
    <t>1471/2</t>
  </si>
  <si>
    <t>393/1</t>
  </si>
  <si>
    <t>143/5</t>
  </si>
  <si>
    <t>428/1</t>
  </si>
  <si>
    <t>428/4</t>
  </si>
  <si>
    <t>169/5</t>
  </si>
  <si>
    <t>Katastrální území: Budňany [663719]</t>
  </si>
  <si>
    <t>Agentura ochrany přírody a krajiny České republiky, Kaplanova 1931/1, Chodov,   14800 Praha 4</t>
  </si>
  <si>
    <t>Katastrální území: Poučník [663743]</t>
  </si>
  <si>
    <t>koryto vodního toku přirozené nbeo upravené</t>
  </si>
  <si>
    <t>Městys Karlštejn, č. p. 185, 26718 Karlštejn</t>
  </si>
  <si>
    <t>169/3</t>
  </si>
  <si>
    <t>428/3</t>
  </si>
  <si>
    <t>184/4</t>
  </si>
  <si>
    <t>184/3</t>
  </si>
  <si>
    <t>189/2</t>
  </si>
  <si>
    <t>205/3</t>
  </si>
  <si>
    <t>205/5</t>
  </si>
  <si>
    <t>205/1</t>
  </si>
  <si>
    <t>Procházková Petra, Chodská 857, 25230 Řevnice
Ráblová Eliška, Komenského 108, 25228 Černošice</t>
  </si>
  <si>
    <t>Varianta 2 - ŘEVNICE - ZADNÍ TŘEBAŇ, pravý břeh</t>
  </si>
  <si>
    <t>Varianta 3 - ŘEVNICE - HLÁSNÁ TŘEBAŇ, levý břeh</t>
  </si>
  <si>
    <t>Rotová Jarmila, č. ev. 146, 25722 Lštění</t>
  </si>
  <si>
    <t>Budová Alice, Nevanova 1076/29, Řepy, 16300 Praha 6
Horecká Kateřina, Hradecká 1688/6, Nový Hradec Králové, 50012 Hradec Králové
Leskovjan Klára, Ševčíkova 1493/5, Žižkov, 13000 Praha 3
Neubert Milan RNDr., Francouzská 852/11, Vinohrady, 12000 Praha 2
Neubertová Eva, Žďár 115, 46841 Tanvald
Sophová Ludmila MUDr., Zborovská 619/49, Malá Strana, 15000 Praha 5</t>
  </si>
  <si>
    <t>Brož Michal Ing., č. p. 180, 26718 Karlštejn
Černá Jana MgA.Mgr., č. p. 180, 26718 Karlštejn</t>
  </si>
  <si>
    <t>393/2</t>
  </si>
  <si>
    <t>392/2</t>
  </si>
  <si>
    <t>392/10</t>
  </si>
  <si>
    <t>394/1</t>
  </si>
  <si>
    <t>394/3</t>
  </si>
  <si>
    <t>zeleň</t>
  </si>
  <si>
    <t>Schwarzrocková Emanuela, č. p. 60, 26718 Karlštejn</t>
  </si>
  <si>
    <t>SJM Vobořil Karel a Vobořilová Libuše, č. p. 134, 26718 Karlštejn</t>
  </si>
  <si>
    <t>Vybíral Jiří, č. p. 32, 26718 Karlštejn</t>
  </si>
  <si>
    <t>SJM Sina František a Sinová Miroslava, Na Pankráci 976/99, Nusle, 14000 Praha 4</t>
  </si>
  <si>
    <t>ŘEVNICE - ZADNÍ TŘEBAŇ, s využitím III/11517</t>
  </si>
  <si>
    <t>ZPF (m2)</t>
  </si>
  <si>
    <t>LPF (m2)</t>
  </si>
  <si>
    <t>Rekapitulace záborů pozemků ZPF / LPF</t>
  </si>
  <si>
    <t>Bilance kácení vzrostlých stromů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</si>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</sst>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1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vertAlign val="superscript"/>
      <sz val="10"/>
      <color rgb="FF00000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A5BAFF"/>
        <bgColor indexed="64"/>
      </patternFill>
    </fill>
    <fill>
      <patternFill patternType="solid">
        <fgColor rgb="FFFF7D7D"/>
        <bgColor indexed="64"/>
      </patternFill>
    </fill>
    <fill>
      <patternFill patternType="solid">
        <fgColor rgb="FFFFE07D"/>
        <bgColor indexed="64"/>
      </patternFill>
    </fill>
  </fills>
  <borders count="56">
    <border>
      <left/>
      <right/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indexed="64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double">
        <color indexed="64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/>
      <diagonal/>
    </border>
    <border>
      <left style="double">
        <color auto="1"/>
      </left>
      <right/>
      <top/>
      <bottom style="thin">
        <color rgb="FF000000"/>
      </bottom>
      <diagonal/>
    </border>
    <border>
      <left style="double">
        <color rgb="FF000000"/>
      </left>
      <right style="double">
        <color auto="1"/>
      </right>
      <top/>
      <bottom style="thin">
        <color rgb="FF000000"/>
      </bottom>
      <diagonal/>
    </border>
    <border>
      <left style="double">
        <color auto="1"/>
      </left>
      <right/>
      <top style="thin">
        <color rgb="FF000000"/>
      </top>
      <bottom style="thin">
        <color rgb="FF000000"/>
      </bottom>
      <diagonal/>
    </border>
    <border>
      <left style="double">
        <color auto="1"/>
      </left>
      <right/>
      <top style="thin">
        <color rgb="FF000000"/>
      </top>
      <bottom style="double">
        <color indexed="64"/>
      </bottom>
      <diagonal/>
    </border>
    <border>
      <left style="double">
        <color rgb="FF000000"/>
      </left>
      <right style="double">
        <color auto="1"/>
      </right>
      <top/>
      <bottom/>
      <diagonal/>
    </border>
    <border>
      <left style="double">
        <color auto="1"/>
      </left>
      <right/>
      <top style="double">
        <color rgb="FF000000"/>
      </top>
      <bottom style="double">
        <color auto="1"/>
      </bottom>
      <diagonal/>
    </border>
    <border>
      <left style="double">
        <color rgb="FF000000"/>
      </left>
      <right style="thin">
        <color rgb="FF000000"/>
      </right>
      <top style="double">
        <color indexed="64"/>
      </top>
      <bottom style="double">
        <color auto="1"/>
      </bottom>
      <diagonal/>
    </border>
    <border>
      <left style="thin">
        <color rgb="FF000000"/>
      </left>
      <right style="thin">
        <color rgb="FF000000"/>
      </right>
      <top style="double">
        <color indexed="64"/>
      </top>
      <bottom style="double">
        <color auto="1"/>
      </bottom>
      <diagonal/>
    </border>
    <border>
      <left style="thin">
        <color rgb="FF000000"/>
      </left>
      <right style="double">
        <color rgb="FF000000"/>
      </right>
      <top style="double">
        <color indexed="64"/>
      </top>
      <bottom style="double">
        <color auto="1"/>
      </bottom>
      <diagonal/>
    </border>
    <border>
      <left style="double">
        <color rgb="FF000000"/>
      </left>
      <right style="double">
        <color auto="1"/>
      </right>
      <top style="double">
        <color rgb="FF000000"/>
      </top>
      <bottom style="double">
        <color auto="1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rgb="FF000000"/>
      </left>
      <right style="double">
        <color indexed="64"/>
      </right>
      <top style="double">
        <color auto="1"/>
      </top>
      <bottom style="double">
        <color auto="1"/>
      </bottom>
      <diagonal/>
    </border>
    <border>
      <left style="double">
        <color rgb="FF000000"/>
      </left>
      <right style="double">
        <color indexed="64"/>
      </right>
      <top style="double">
        <color auto="1"/>
      </top>
      <bottom style="thin">
        <color rgb="FF000000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39">
    <xf numFmtId="0" fontId="0" fillId="0" borderId="0" xfId="0"/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3" fontId="5" fillId="0" borderId="7" xfId="3" applyNumberFormat="1" applyFont="1" applyBorder="1" applyAlignment="1">
      <alignment horizontal="center" shrinkToFit="1"/>
    </xf>
    <xf numFmtId="1" fontId="0" fillId="0" borderId="0" xfId="0" applyNumberFormat="1"/>
    <xf numFmtId="0" fontId="5" fillId="0" borderId="3" xfId="3" applyFont="1" applyBorder="1" applyAlignment="1">
      <alignment horizontal="center" vertical="center" shrinkToFit="1"/>
    </xf>
    <xf numFmtId="0" fontId="5" fillId="0" borderId="4" xfId="3" applyFont="1" applyBorder="1" applyAlignment="1">
      <alignment horizontal="center" vertical="center"/>
    </xf>
    <xf numFmtId="3" fontId="5" fillId="0" borderId="4" xfId="3" applyNumberFormat="1" applyFont="1" applyBorder="1" applyAlignment="1">
      <alignment horizontal="center" vertical="center" shrinkToFit="1"/>
    </xf>
    <xf numFmtId="0" fontId="5" fillId="0" borderId="4" xfId="3" applyFont="1" applyBorder="1" applyAlignment="1">
      <alignment horizontal="right" vertical="center"/>
    </xf>
    <xf numFmtId="3" fontId="5" fillId="0" borderId="5" xfId="3" applyNumberFormat="1" applyFont="1" applyBorder="1" applyAlignment="1">
      <alignment horizontal="center" vertical="center"/>
    </xf>
    <xf numFmtId="0" fontId="5" fillId="0" borderId="6" xfId="3" applyFont="1" applyBorder="1" applyAlignment="1">
      <alignment horizontal="center" vertical="center"/>
    </xf>
    <xf numFmtId="0" fontId="5" fillId="0" borderId="7" xfId="3" applyFont="1" applyBorder="1" applyAlignment="1">
      <alignment horizontal="left" vertical="center" wrapText="1"/>
    </xf>
    <xf numFmtId="0" fontId="5" fillId="0" borderId="8" xfId="3" applyFont="1" applyBorder="1" applyAlignment="1">
      <alignment horizontal="center" vertical="center" shrinkToFit="1"/>
    </xf>
    <xf numFmtId="0" fontId="6" fillId="0" borderId="9" xfId="3" applyFont="1" applyBorder="1" applyAlignment="1">
      <alignment horizontal="center" vertical="center"/>
    </xf>
    <xf numFmtId="0" fontId="6" fillId="0" borderId="9" xfId="3" applyFont="1" applyBorder="1" applyAlignment="1">
      <alignment horizontal="right" vertical="center"/>
    </xf>
    <xf numFmtId="0" fontId="5" fillId="0" borderId="9" xfId="3" applyFont="1" applyBorder="1" applyAlignment="1">
      <alignment horizontal="center" vertical="center"/>
    </xf>
    <xf numFmtId="3" fontId="6" fillId="0" borderId="9" xfId="3" applyNumberFormat="1" applyFont="1" applyBorder="1" applyAlignment="1">
      <alignment horizontal="center" vertical="center" shrinkToFit="1"/>
    </xf>
    <xf numFmtId="3" fontId="6" fillId="0" borderId="10" xfId="3" applyNumberFormat="1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2" applyAlignment="1">
      <alignment horizontal="center" vertical="center"/>
    </xf>
    <xf numFmtId="0" fontId="2" fillId="0" borderId="0" xfId="2" applyAlignment="1">
      <alignment vertical="center"/>
    </xf>
    <xf numFmtId="0" fontId="2" fillId="0" borderId="0" xfId="2" applyAlignment="1">
      <alignment vertical="center" wrapText="1"/>
    </xf>
    <xf numFmtId="0" fontId="8" fillId="0" borderId="0" xfId="0" applyFont="1" applyAlignment="1"/>
    <xf numFmtId="0" fontId="5" fillId="0" borderId="0" xfId="3" applyFont="1" applyFill="1" applyBorder="1" applyAlignment="1">
      <alignment horizontal="right" vertical="center" wrapText="1"/>
    </xf>
    <xf numFmtId="1" fontId="7" fillId="0" borderId="0" xfId="0" applyNumberFormat="1" applyFont="1" applyBorder="1" applyAlignment="1">
      <alignment horizontal="right"/>
    </xf>
    <xf numFmtId="1" fontId="5" fillId="0" borderId="5" xfId="3" applyNumberFormat="1" applyFont="1" applyBorder="1" applyAlignment="1">
      <alignment horizontal="right" vertical="center"/>
    </xf>
    <xf numFmtId="1" fontId="6" fillId="0" borderId="10" xfId="3" applyNumberFormat="1" applyFont="1" applyBorder="1" applyAlignment="1">
      <alignment horizontal="right" vertical="center"/>
    </xf>
    <xf numFmtId="1" fontId="5" fillId="0" borderId="14" xfId="3" applyNumberFormat="1" applyFont="1" applyBorder="1" applyAlignment="1">
      <alignment horizontal="right" vertical="center"/>
    </xf>
    <xf numFmtId="1" fontId="6" fillId="0" borderId="14" xfId="3" applyNumberFormat="1" applyFont="1" applyBorder="1" applyAlignment="1">
      <alignment horizontal="right" vertical="center"/>
    </xf>
    <xf numFmtId="0" fontId="5" fillId="0" borderId="16" xfId="3" applyFont="1" applyBorder="1" applyAlignment="1">
      <alignment horizontal="center" vertical="center" shrinkToFit="1"/>
    </xf>
    <xf numFmtId="0" fontId="5" fillId="0" borderId="17" xfId="3" applyFont="1" applyBorder="1" applyAlignment="1">
      <alignment horizontal="center" vertical="center"/>
    </xf>
    <xf numFmtId="3" fontId="5" fillId="0" borderId="18" xfId="3" applyNumberFormat="1" applyFont="1" applyBorder="1" applyAlignment="1">
      <alignment horizontal="center" vertical="center" shrinkToFit="1"/>
    </xf>
    <xf numFmtId="0" fontId="6" fillId="0" borderId="17" xfId="3" applyFont="1" applyBorder="1" applyAlignment="1">
      <alignment horizontal="right" vertical="center"/>
    </xf>
    <xf numFmtId="3" fontId="6" fillId="0" borderId="19" xfId="3" applyNumberFormat="1" applyFont="1" applyBorder="1" applyAlignment="1">
      <alignment horizontal="center" vertical="center"/>
    </xf>
    <xf numFmtId="0" fontId="6" fillId="0" borderId="20" xfId="3" applyFont="1" applyBorder="1" applyAlignment="1">
      <alignment horizontal="center" vertical="center"/>
    </xf>
    <xf numFmtId="0" fontId="5" fillId="0" borderId="20" xfId="3" applyFont="1" applyBorder="1" applyAlignment="1">
      <alignment horizontal="left" vertical="center" wrapText="1"/>
    </xf>
    <xf numFmtId="0" fontId="5" fillId="0" borderId="22" xfId="3" applyFont="1" applyBorder="1" applyAlignment="1">
      <alignment horizontal="center" vertical="center" shrinkToFit="1"/>
    </xf>
    <xf numFmtId="1" fontId="6" fillId="0" borderId="21" xfId="3" applyNumberFormat="1" applyFont="1" applyBorder="1" applyAlignment="1">
      <alignment horizontal="right" vertical="center"/>
    </xf>
    <xf numFmtId="0" fontId="5" fillId="0" borderId="18" xfId="3" applyFont="1" applyBorder="1" applyAlignment="1">
      <alignment horizontal="center" vertical="center"/>
    </xf>
    <xf numFmtId="0" fontId="5" fillId="0" borderId="18" xfId="3" applyFont="1" applyBorder="1" applyAlignment="1">
      <alignment horizontal="right" vertical="center"/>
    </xf>
    <xf numFmtId="3" fontId="5" fillId="0" borderId="23" xfId="3" applyNumberFormat="1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1" fontId="5" fillId="0" borderId="23" xfId="3" applyNumberFormat="1" applyFont="1" applyBorder="1" applyAlignment="1">
      <alignment horizontal="right" vertical="center"/>
    </xf>
    <xf numFmtId="0" fontId="6" fillId="0" borderId="17" xfId="3" applyFont="1" applyBorder="1" applyAlignment="1">
      <alignment horizontal="center" vertical="center"/>
    </xf>
    <xf numFmtId="1" fontId="6" fillId="0" borderId="19" xfId="3" applyNumberFormat="1" applyFont="1" applyBorder="1" applyAlignment="1">
      <alignment horizontal="right" vertical="center"/>
    </xf>
    <xf numFmtId="3" fontId="5" fillId="0" borderId="10" xfId="3" applyNumberFormat="1" applyFont="1" applyBorder="1" applyAlignment="1">
      <alignment horizontal="center" shrinkToFit="1"/>
    </xf>
    <xf numFmtId="3" fontId="5" fillId="0" borderId="24" xfId="3" applyNumberFormat="1" applyFont="1" applyBorder="1" applyAlignment="1">
      <alignment horizontal="center" shrinkToFit="1"/>
    </xf>
    <xf numFmtId="3" fontId="5" fillId="0" borderId="3" xfId="3" applyNumberFormat="1" applyFont="1" applyBorder="1" applyAlignment="1">
      <alignment horizontal="center" shrinkToFit="1"/>
    </xf>
    <xf numFmtId="3" fontId="5" fillId="0" borderId="4" xfId="3" applyNumberFormat="1" applyFont="1" applyBorder="1" applyAlignment="1">
      <alignment horizontal="center" shrinkToFit="1"/>
    </xf>
    <xf numFmtId="3" fontId="5" fillId="0" borderId="5" xfId="3" applyNumberFormat="1" applyFont="1" applyBorder="1" applyAlignment="1">
      <alignment horizontal="center" shrinkToFit="1"/>
    </xf>
    <xf numFmtId="0" fontId="4" fillId="0" borderId="27" xfId="2" applyFont="1" applyBorder="1" applyAlignment="1">
      <alignment horizontal="center" vertical="center" wrapText="1"/>
    </xf>
    <xf numFmtId="0" fontId="4" fillId="0" borderId="28" xfId="2" applyFont="1" applyBorder="1" applyAlignment="1">
      <alignment horizontal="center" vertical="center" wrapText="1"/>
    </xf>
    <xf numFmtId="3" fontId="5" fillId="0" borderId="29" xfId="3" applyNumberFormat="1" applyFont="1" applyBorder="1" applyAlignment="1">
      <alignment horizontal="center" shrinkToFit="1"/>
    </xf>
    <xf numFmtId="3" fontId="5" fillId="0" borderId="31" xfId="3" applyNumberFormat="1" applyFont="1" applyBorder="1" applyAlignment="1">
      <alignment horizontal="center" shrinkToFit="1"/>
    </xf>
    <xf numFmtId="3" fontId="5" fillId="0" borderId="34" xfId="3" applyNumberFormat="1" applyFont="1" applyBorder="1" applyAlignment="1">
      <alignment horizontal="center" shrinkToFit="1"/>
    </xf>
    <xf numFmtId="3" fontId="7" fillId="0" borderId="36" xfId="0" applyNumberFormat="1" applyFont="1" applyBorder="1" applyAlignment="1">
      <alignment horizontal="center"/>
    </xf>
    <xf numFmtId="3" fontId="7" fillId="0" borderId="37" xfId="0" applyNumberFormat="1" applyFont="1" applyBorder="1" applyAlignment="1">
      <alignment horizontal="center"/>
    </xf>
    <xf numFmtId="3" fontId="10" fillId="0" borderId="38" xfId="0" applyNumberFormat="1" applyFont="1" applyBorder="1" applyAlignment="1">
      <alignment horizontal="center"/>
    </xf>
    <xf numFmtId="3" fontId="10" fillId="0" borderId="39" xfId="0" applyNumberFormat="1" applyFont="1" applyBorder="1" applyAlignment="1">
      <alignment horizontal="center"/>
    </xf>
    <xf numFmtId="0" fontId="6" fillId="0" borderId="18" xfId="3" applyFont="1" applyBorder="1" applyAlignment="1">
      <alignment horizontal="right" vertical="center"/>
    </xf>
    <xf numFmtId="3" fontId="6" fillId="0" borderId="23" xfId="3" applyNumberFormat="1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5" fillId="0" borderId="2" xfId="3" applyFont="1" applyBorder="1" applyAlignment="1">
      <alignment horizontal="left" vertical="center" wrapText="1"/>
    </xf>
    <xf numFmtId="1" fontId="5" fillId="0" borderId="40" xfId="3" applyNumberFormat="1" applyFont="1" applyBorder="1" applyAlignment="1">
      <alignment horizontal="right" vertical="center"/>
    </xf>
    <xf numFmtId="3" fontId="5" fillId="0" borderId="9" xfId="3" applyNumberFormat="1" applyFont="1" applyBorder="1" applyAlignment="1">
      <alignment horizontal="center" vertical="center" shrinkToFit="1"/>
    </xf>
    <xf numFmtId="0" fontId="6" fillId="0" borderId="4" xfId="3" applyFont="1" applyBorder="1" applyAlignment="1">
      <alignment horizontal="right" vertical="center"/>
    </xf>
    <xf numFmtId="3" fontId="6" fillId="0" borderId="5" xfId="3" applyNumberFormat="1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1" fontId="5" fillId="0" borderId="13" xfId="3" applyNumberFormat="1" applyFont="1" applyBorder="1" applyAlignment="1">
      <alignment horizontal="right" vertical="center"/>
    </xf>
    <xf numFmtId="3" fontId="6" fillId="0" borderId="4" xfId="3" applyNumberFormat="1" applyFont="1" applyBorder="1" applyAlignment="1">
      <alignment horizontal="center" vertical="center" shrinkToFit="1"/>
    </xf>
    <xf numFmtId="3" fontId="6" fillId="0" borderId="18" xfId="3" applyNumberFormat="1" applyFont="1" applyBorder="1" applyAlignment="1">
      <alignment horizontal="center" vertical="center" shrinkToFit="1"/>
    </xf>
    <xf numFmtId="0" fontId="4" fillId="0" borderId="41" xfId="2" applyFont="1" applyBorder="1" applyAlignment="1">
      <alignment horizontal="center" vertical="center" wrapText="1"/>
    </xf>
    <xf numFmtId="3" fontId="5" fillId="0" borderId="42" xfId="3" applyNumberFormat="1" applyFont="1" applyBorder="1" applyAlignment="1">
      <alignment horizontal="center" shrinkToFit="1"/>
    </xf>
    <xf numFmtId="3" fontId="5" fillId="0" borderId="20" xfId="3" applyNumberFormat="1" applyFont="1" applyBorder="1" applyAlignment="1">
      <alignment horizontal="center" shrinkToFit="1"/>
    </xf>
    <xf numFmtId="3" fontId="10" fillId="0" borderId="41" xfId="0" applyNumberFormat="1" applyFont="1" applyBorder="1" applyAlignment="1">
      <alignment horizontal="center"/>
    </xf>
    <xf numFmtId="3" fontId="5" fillId="0" borderId="17" xfId="3" applyNumberFormat="1" applyFont="1" applyBorder="1" applyAlignment="1">
      <alignment horizontal="center" vertical="center" shrinkToFit="1"/>
    </xf>
    <xf numFmtId="0" fontId="5" fillId="0" borderId="17" xfId="3" applyFont="1" applyBorder="1" applyAlignment="1">
      <alignment horizontal="right" vertical="center"/>
    </xf>
    <xf numFmtId="3" fontId="5" fillId="0" borderId="19" xfId="3" applyNumberFormat="1" applyFont="1" applyBorder="1" applyAlignment="1">
      <alignment horizontal="center" vertical="center"/>
    </xf>
    <xf numFmtId="0" fontId="5" fillId="0" borderId="20" xfId="3" applyFont="1" applyBorder="1" applyAlignment="1">
      <alignment horizontal="center" vertical="center"/>
    </xf>
    <xf numFmtId="1" fontId="5" fillId="0" borderId="19" xfId="3" applyNumberFormat="1" applyFont="1" applyBorder="1" applyAlignment="1">
      <alignment horizontal="right" vertical="center"/>
    </xf>
    <xf numFmtId="0" fontId="5" fillId="0" borderId="43" xfId="3" applyFont="1" applyBorder="1" applyAlignment="1">
      <alignment horizontal="center" vertical="center" shrinkToFit="1"/>
    </xf>
    <xf numFmtId="0" fontId="5" fillId="0" borderId="44" xfId="3" applyFont="1" applyBorder="1" applyAlignment="1">
      <alignment horizontal="center" vertical="center"/>
    </xf>
    <xf numFmtId="3" fontId="5" fillId="0" borderId="44" xfId="3" applyNumberFormat="1" applyFont="1" applyBorder="1" applyAlignment="1">
      <alignment horizontal="center" vertical="center" shrinkToFit="1"/>
    </xf>
    <xf numFmtId="0" fontId="5" fillId="0" borderId="44" xfId="3" applyFont="1" applyBorder="1" applyAlignment="1">
      <alignment horizontal="right" vertical="center"/>
    </xf>
    <xf numFmtId="3" fontId="5" fillId="0" borderId="45" xfId="3" applyNumberFormat="1" applyFont="1" applyBorder="1" applyAlignment="1">
      <alignment horizontal="center" vertical="center"/>
    </xf>
    <xf numFmtId="0" fontId="5" fillId="0" borderId="42" xfId="3" applyFont="1" applyBorder="1" applyAlignment="1">
      <alignment horizontal="center" vertical="center"/>
    </xf>
    <xf numFmtId="0" fontId="5" fillId="0" borderId="42" xfId="3" applyFont="1" applyBorder="1" applyAlignment="1">
      <alignment horizontal="left" vertical="center" wrapText="1"/>
    </xf>
    <xf numFmtId="1" fontId="5" fillId="0" borderId="45" xfId="3" applyNumberFormat="1" applyFont="1" applyBorder="1" applyAlignment="1">
      <alignment horizontal="right" vertical="center"/>
    </xf>
    <xf numFmtId="0" fontId="5" fillId="0" borderId="9" xfId="3" applyFont="1" applyBorder="1" applyAlignment="1">
      <alignment horizontal="right" vertical="center"/>
    </xf>
    <xf numFmtId="3" fontId="5" fillId="0" borderId="10" xfId="3" applyNumberFormat="1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1" fontId="5" fillId="0" borderId="10" xfId="3" applyNumberFormat="1" applyFont="1" applyBorder="1" applyAlignment="1">
      <alignment horizontal="right" vertical="center"/>
    </xf>
    <xf numFmtId="3" fontId="6" fillId="0" borderId="9" xfId="3" applyNumberFormat="1" applyFont="1" applyBorder="1" applyAlignment="1">
      <alignment horizontal="center" vertical="center" wrapText="1" shrinkToFit="1"/>
    </xf>
    <xf numFmtId="3" fontId="6" fillId="0" borderId="4" xfId="3" applyNumberFormat="1" applyFont="1" applyBorder="1" applyAlignment="1">
      <alignment horizontal="center" vertical="center" wrapText="1" shrinkToFit="1"/>
    </xf>
    <xf numFmtId="3" fontId="5" fillId="0" borderId="4" xfId="3" applyNumberFormat="1" applyFont="1" applyBorder="1" applyAlignment="1">
      <alignment horizontal="center" vertical="center" wrapText="1" shrinkToFit="1"/>
    </xf>
    <xf numFmtId="3" fontId="5" fillId="0" borderId="44" xfId="3" applyNumberFormat="1" applyFont="1" applyBorder="1" applyAlignment="1">
      <alignment horizontal="center" vertical="center" wrapText="1" shrinkToFit="1"/>
    </xf>
    <xf numFmtId="3" fontId="5" fillId="0" borderId="18" xfId="3" applyNumberFormat="1" applyFont="1" applyBorder="1" applyAlignment="1">
      <alignment horizontal="center" vertical="center" wrapText="1" shrinkToFit="1"/>
    </xf>
    <xf numFmtId="164" fontId="0" fillId="0" borderId="0" xfId="0" applyNumberFormat="1"/>
    <xf numFmtId="3" fontId="5" fillId="0" borderId="47" xfId="3" applyNumberFormat="1" applyFont="1" applyBorder="1" applyAlignment="1">
      <alignment horizontal="center" vertical="center" shrinkToFit="1"/>
    </xf>
    <xf numFmtId="3" fontId="6" fillId="0" borderId="47" xfId="3" applyNumberFormat="1" applyFont="1" applyBorder="1" applyAlignment="1">
      <alignment horizontal="center" vertical="center" shrinkToFit="1"/>
    </xf>
    <xf numFmtId="0" fontId="6" fillId="0" borderId="47" xfId="3" applyFont="1" applyBorder="1" applyAlignment="1">
      <alignment horizontal="right" vertical="center"/>
    </xf>
    <xf numFmtId="3" fontId="6" fillId="0" borderId="48" xfId="3" applyNumberFormat="1" applyFont="1" applyBorder="1" applyAlignment="1">
      <alignment horizontal="center" vertical="center"/>
    </xf>
    <xf numFmtId="0" fontId="6" fillId="0" borderId="49" xfId="3" applyFont="1" applyBorder="1" applyAlignment="1">
      <alignment horizontal="center" vertical="center"/>
    </xf>
    <xf numFmtId="0" fontId="5" fillId="0" borderId="49" xfId="3" applyFont="1" applyBorder="1" applyAlignment="1">
      <alignment horizontal="left" vertical="center" wrapText="1"/>
    </xf>
    <xf numFmtId="1" fontId="5" fillId="0" borderId="50" xfId="3" applyNumberFormat="1" applyFont="1" applyBorder="1" applyAlignment="1">
      <alignment horizontal="right" vertical="center"/>
    </xf>
    <xf numFmtId="3" fontId="6" fillId="0" borderId="17" xfId="3" applyNumberFormat="1" applyFont="1" applyBorder="1" applyAlignment="1">
      <alignment horizontal="center" vertical="center" wrapText="1" shrinkToFit="1"/>
    </xf>
    <xf numFmtId="0" fontId="5" fillId="0" borderId="3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16" xfId="3" applyFont="1" applyBorder="1" applyAlignment="1">
      <alignment horizontal="center" vertical="center"/>
    </xf>
    <xf numFmtId="0" fontId="5" fillId="0" borderId="8" xfId="3" applyFont="1" applyBorder="1" applyAlignment="1">
      <alignment horizontal="center" vertical="center"/>
    </xf>
    <xf numFmtId="0" fontId="5" fillId="0" borderId="22" xfId="3" applyFont="1" applyBorder="1" applyAlignment="1">
      <alignment horizontal="center" vertical="center"/>
    </xf>
    <xf numFmtId="0" fontId="5" fillId="0" borderId="46" xfId="3" applyFont="1" applyBorder="1" applyAlignment="1">
      <alignment horizontal="center" vertical="center"/>
    </xf>
    <xf numFmtId="0" fontId="5" fillId="0" borderId="16" xfId="3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41" xfId="2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2" fillId="0" borderId="11" xfId="1" applyBorder="1" applyAlignment="1">
      <alignment horizontal="left" vertical="center"/>
    </xf>
    <xf numFmtId="3" fontId="5" fillId="5" borderId="7" xfId="3" applyNumberFormat="1" applyFont="1" applyFill="1" applyBorder="1" applyAlignment="1">
      <alignment horizontal="center" shrinkToFit="1"/>
    </xf>
    <xf numFmtId="3" fontId="5" fillId="2" borderId="20" xfId="3" applyNumberFormat="1" applyFont="1" applyFill="1" applyBorder="1" applyAlignment="1">
      <alignment horizontal="center" shrinkToFit="1"/>
    </xf>
    <xf numFmtId="0" fontId="8" fillId="0" borderId="11" xfId="0" applyFont="1" applyBorder="1" applyAlignment="1"/>
    <xf numFmtId="3" fontId="5" fillId="3" borderId="42" xfId="3" applyNumberFormat="1" applyFont="1" applyFill="1" applyBorder="1" applyAlignment="1">
      <alignment horizontal="center" shrinkToFit="1"/>
    </xf>
    <xf numFmtId="3" fontId="5" fillId="4" borderId="7" xfId="3" applyNumberFormat="1" applyFont="1" applyFill="1" applyBorder="1" applyAlignment="1">
      <alignment horizontal="center" shrinkToFit="1"/>
    </xf>
    <xf numFmtId="0" fontId="4" fillId="0" borderId="35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26" xfId="2" applyFont="1" applyBorder="1" applyAlignment="1">
      <alignment horizontal="center" vertical="center" wrapText="1"/>
    </xf>
    <xf numFmtId="3" fontId="5" fillId="0" borderId="33" xfId="3" applyNumberFormat="1" applyFont="1" applyFill="1" applyBorder="1" applyAlignment="1">
      <alignment horizontal="left" vertical="center" shrinkToFit="1"/>
    </xf>
    <xf numFmtId="3" fontId="5" fillId="0" borderId="15" xfId="3" applyNumberFormat="1" applyFont="1" applyFill="1" applyBorder="1" applyAlignment="1">
      <alignment horizontal="left" vertical="center" shrinkToFit="1"/>
    </xf>
    <xf numFmtId="0" fontId="8" fillId="0" borderId="25" xfId="0" applyFont="1" applyBorder="1" applyAlignment="1">
      <alignment horizontal="left" vertical="center"/>
    </xf>
    <xf numFmtId="3" fontId="5" fillId="0" borderId="32" xfId="3" applyNumberFormat="1" applyFont="1" applyFill="1" applyBorder="1" applyAlignment="1">
      <alignment horizontal="left" vertical="center" shrinkToFit="1"/>
    </xf>
    <xf numFmtId="3" fontId="5" fillId="0" borderId="14" xfId="3" applyNumberFormat="1" applyFont="1" applyFill="1" applyBorder="1" applyAlignment="1">
      <alignment horizontal="left" vertical="center" shrinkToFit="1"/>
    </xf>
    <xf numFmtId="3" fontId="5" fillId="0" borderId="30" xfId="3" applyNumberFormat="1" applyFont="1" applyFill="1" applyBorder="1" applyAlignment="1">
      <alignment horizontal="left" vertical="center" shrinkToFit="1"/>
    </xf>
    <xf numFmtId="3" fontId="5" fillId="0" borderId="13" xfId="3" applyNumberFormat="1" applyFont="1" applyFill="1" applyBorder="1" applyAlignment="1">
      <alignment horizontal="left" vertical="center" shrinkToFit="1"/>
    </xf>
    <xf numFmtId="0" fontId="8" fillId="0" borderId="51" xfId="0" applyFont="1" applyBorder="1" applyAlignment="1">
      <alignment horizontal="left" vertical="center"/>
    </xf>
    <xf numFmtId="0" fontId="8" fillId="0" borderId="52" xfId="0" applyFont="1" applyBorder="1" applyAlignment="1">
      <alignment horizontal="left" vertical="center"/>
    </xf>
    <xf numFmtId="0" fontId="8" fillId="0" borderId="53" xfId="0" applyFont="1" applyBorder="1" applyAlignment="1">
      <alignment horizontal="left" vertical="center"/>
    </xf>
    <xf numFmtId="3" fontId="10" fillId="0" borderId="37" xfId="0" applyNumberFormat="1" applyFont="1" applyBorder="1" applyAlignment="1">
      <alignment horizontal="center"/>
    </xf>
    <xf numFmtId="3" fontId="5" fillId="0" borderId="55" xfId="3" applyNumberFormat="1" applyFont="1" applyBorder="1" applyAlignment="1">
      <alignment horizontal="center" shrinkToFit="1"/>
    </xf>
    <xf numFmtId="3" fontId="10" fillId="0" borderId="54" xfId="0" applyNumberFormat="1" applyFont="1" applyBorder="1" applyAlignment="1">
      <alignment horizontal="center"/>
    </xf>
  </cellXfs>
  <cellStyles count="4">
    <cellStyle name="Normální" xfId="0" builtinId="0"/>
    <cellStyle name="Normální 10" xfId="3"/>
    <cellStyle name="Normální 4" xfId="1"/>
    <cellStyle name="Normální 6" xfId="2"/>
  </cellStyles>
  <dxfs count="0"/>
  <tableStyles count="0" defaultTableStyle="TableStyleMedium2" defaultPivotStyle="PivotStyleLight16"/>
  <colors>
    <mruColors>
      <color rgb="FFFFE07D"/>
      <color rgb="FFFF7D7D"/>
      <color rgb="FFFFEAA5"/>
      <color rgb="FFFFA5A5"/>
      <color rgb="FFA5BAFF"/>
      <color rgb="FFB3C5FF"/>
      <color rgb="FFFFD042"/>
      <color rgb="FFFF4D4D"/>
      <color rgb="FF7F9FFF"/>
      <color rgb="FF7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sqref="A1:D8"/>
    </sheetView>
  </sheetViews>
  <sheetFormatPr defaultRowHeight="15" x14ac:dyDescent="0.25"/>
  <cols>
    <col min="2" max="2" width="32.7109375" customWidth="1"/>
  </cols>
  <sheetData>
    <row r="1" spans="1:4" ht="20.25" thickTop="1" thickBot="1" x14ac:dyDescent="0.3">
      <c r="A1" s="133" t="s">
        <v>171</v>
      </c>
      <c r="B1" s="134"/>
      <c r="C1" s="134"/>
      <c r="D1" s="135"/>
    </row>
    <row r="2" spans="1:4" ht="16.5" thickTop="1" thickBot="1" x14ac:dyDescent="0.3">
      <c r="A2" s="125" t="s">
        <v>41</v>
      </c>
      <c r="B2" s="125"/>
      <c r="C2" s="125" t="s">
        <v>169</v>
      </c>
      <c r="D2" s="125" t="s">
        <v>170</v>
      </c>
    </row>
    <row r="3" spans="1:4" ht="16.5" thickTop="1" thickBot="1" x14ac:dyDescent="0.3">
      <c r="A3" s="125"/>
      <c r="B3" s="125"/>
      <c r="C3" s="125"/>
      <c r="D3" s="125"/>
    </row>
    <row r="4" spans="1:4" ht="15.75" thickTop="1" x14ac:dyDescent="0.25">
      <c r="A4" s="131" t="str">
        <f>'ŘE-ZT'!A1:G1</f>
        <v>ŘEVNICE - ZADNÍ TŘEBAŇ, s využitím III/11517</v>
      </c>
      <c r="B4" s="132"/>
      <c r="C4" s="49">
        <f>'ŘE-ZT'!H21+'ŘE-ZT'!H22+'ŘE-ZT'!H23+'ŘE-ZT'!H24+'ŘE-ZT'!H27</f>
        <v>508.06039999999996</v>
      </c>
      <c r="D4" s="50">
        <v>0</v>
      </c>
    </row>
    <row r="5" spans="1:4" x14ac:dyDescent="0.25">
      <c r="A5" s="129" t="str">
        <f>HT!A1:E1</f>
        <v>HLÁSNÁ TŘEBAŇ, přes obec</v>
      </c>
      <c r="B5" s="130"/>
      <c r="C5" s="49">
        <v>0</v>
      </c>
      <c r="D5" s="53">
        <v>0</v>
      </c>
    </row>
    <row r="6" spans="1:4" x14ac:dyDescent="0.25">
      <c r="A6" s="129" t="str">
        <f>'HT-KAR'!A1</f>
        <v>HLÁSNÁ TŘEBAŇ - KARLŠTEJN, most</v>
      </c>
      <c r="B6" s="130"/>
      <c r="C6" s="49">
        <f>'HT-KAR'!H10+'HT-KAR'!H11</f>
        <v>54.3474</v>
      </c>
      <c r="D6" s="53">
        <v>0</v>
      </c>
    </row>
    <row r="7" spans="1:4" ht="15.75" thickBot="1" x14ac:dyDescent="0.3">
      <c r="A7" s="126" t="str">
        <f>'KAR-SR'!A1:E1</f>
        <v>KARLŠTEJN, most - SRBSKO, cyklostezka</v>
      </c>
      <c r="B7" s="127"/>
      <c r="C7" s="49">
        <f>'KAR-SR'!H11+'KAR-SR'!H12+'KAR-SR'!H13+'KAR-SR'!H14+'KAR-SR'!H15</f>
        <v>967.53150000000005</v>
      </c>
      <c r="D7" s="47">
        <v>0</v>
      </c>
    </row>
    <row r="8" spans="1:4" ht="16.5" thickTop="1" thickBot="1" x14ac:dyDescent="0.3">
      <c r="A8" s="123" t="s">
        <v>29</v>
      </c>
      <c r="B8" s="124"/>
      <c r="C8" s="136">
        <f>SUM(C4:C7)</f>
        <v>1529.9393</v>
      </c>
      <c r="D8" s="58">
        <f>SUM(D4:D7)</f>
        <v>0</v>
      </c>
    </row>
    <row r="9" spans="1:4" ht="15.75" thickTop="1" x14ac:dyDescent="0.25"/>
  </sheetData>
  <mergeCells count="9">
    <mergeCell ref="A5:B5"/>
    <mergeCell ref="A6:B6"/>
    <mergeCell ref="A7:B7"/>
    <mergeCell ref="A8:B8"/>
    <mergeCell ref="A1:D1"/>
    <mergeCell ref="A2:B3"/>
    <mergeCell ref="C2:C3"/>
    <mergeCell ref="D2:D3"/>
    <mergeCell ref="A4:B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sqref="A1:C8"/>
    </sheetView>
  </sheetViews>
  <sheetFormatPr defaultRowHeight="15" x14ac:dyDescent="0.25"/>
  <cols>
    <col min="2" max="2" width="33.28515625" customWidth="1"/>
  </cols>
  <sheetData>
    <row r="1" spans="1:3" ht="20.25" thickTop="1" thickBot="1" x14ac:dyDescent="0.3">
      <c r="A1" s="133" t="s">
        <v>172</v>
      </c>
      <c r="B1" s="134"/>
      <c r="C1" s="135"/>
    </row>
    <row r="2" spans="1:3" ht="16.5" thickTop="1" thickBot="1" x14ac:dyDescent="0.3">
      <c r="A2" s="125" t="s">
        <v>41</v>
      </c>
      <c r="B2" s="125"/>
      <c r="C2" s="125" t="s">
        <v>173</v>
      </c>
    </row>
    <row r="3" spans="1:3" ht="16.5" thickTop="1" thickBot="1" x14ac:dyDescent="0.3">
      <c r="A3" s="125"/>
      <c r="B3" s="125"/>
      <c r="C3" s="125"/>
    </row>
    <row r="4" spans="1:3" ht="15.75" thickTop="1" x14ac:dyDescent="0.25">
      <c r="A4" s="131" t="str">
        <f>'ŘE-ZT'!A1:G1</f>
        <v>ŘEVNICE - ZADNÍ TŘEBAŇ, s využitím III/11517</v>
      </c>
      <c r="B4" s="132"/>
      <c r="C4" s="137">
        <v>22</v>
      </c>
    </row>
    <row r="5" spans="1:3" x14ac:dyDescent="0.25">
      <c r="A5" s="129" t="str">
        <f>HT!A1:E1</f>
        <v>HLÁSNÁ TŘEBAŇ, přes obec</v>
      </c>
      <c r="B5" s="130"/>
      <c r="C5" s="54">
        <v>0</v>
      </c>
    </row>
    <row r="6" spans="1:3" x14ac:dyDescent="0.25">
      <c r="A6" s="129" t="str">
        <f>'HT-KAR'!A1</f>
        <v>HLÁSNÁ TŘEBAŇ - KARLŠTEJN, most</v>
      </c>
      <c r="B6" s="130"/>
      <c r="C6" s="54">
        <v>55</v>
      </c>
    </row>
    <row r="7" spans="1:3" ht="15.75" thickBot="1" x14ac:dyDescent="0.3">
      <c r="A7" s="126" t="str">
        <f>'KAR-SR'!A1:E1</f>
        <v>KARLŠTEJN, most - SRBSKO, cyklostezka</v>
      </c>
      <c r="B7" s="127"/>
      <c r="C7" s="54">
        <v>25</v>
      </c>
    </row>
    <row r="8" spans="1:3" ht="16.5" thickTop="1" thickBot="1" x14ac:dyDescent="0.3">
      <c r="A8" s="123" t="s">
        <v>29</v>
      </c>
      <c r="B8" s="124"/>
      <c r="C8" s="138">
        <f>SUM(C4:C7)</f>
        <v>102</v>
      </c>
    </row>
    <row r="9" spans="1:3" ht="15.75" thickTop="1" x14ac:dyDescent="0.25"/>
  </sheetData>
  <mergeCells count="8">
    <mergeCell ref="A6:B6"/>
    <mergeCell ref="A7:B7"/>
    <mergeCell ref="A8:B8"/>
    <mergeCell ref="A1:C1"/>
    <mergeCell ref="A2:B3"/>
    <mergeCell ref="C2:C3"/>
    <mergeCell ref="A4:B4"/>
    <mergeCell ref="A5:B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topLeftCell="A25" zoomScale="115" zoomScaleNormal="115" workbookViewId="0">
      <selection activeCell="L23" sqref="L23"/>
    </sheetView>
  </sheetViews>
  <sheetFormatPr defaultRowHeight="15" x14ac:dyDescent="0.25"/>
  <cols>
    <col min="1" max="1" width="8.5703125" customWidth="1"/>
    <col min="2" max="3" width="15.7109375" customWidth="1"/>
    <col min="4" max="4" width="8.28515625" customWidth="1"/>
    <col min="5" max="5" width="7.28515625" customWidth="1"/>
    <col min="6" max="6" width="6.28515625" customWidth="1"/>
    <col min="7" max="7" width="69.140625" customWidth="1"/>
    <col min="8" max="8" width="7" customWidth="1"/>
    <col min="9" max="9" width="9.140625" customWidth="1"/>
  </cols>
  <sheetData>
    <row r="1" spans="1:9" ht="23.25" x14ac:dyDescent="0.25">
      <c r="A1" s="114" t="s">
        <v>168</v>
      </c>
      <c r="B1" s="114"/>
      <c r="C1" s="114"/>
      <c r="D1" s="114"/>
      <c r="E1" s="114"/>
      <c r="F1" s="114"/>
      <c r="G1" s="114"/>
      <c r="H1" s="114"/>
      <c r="I1" s="19"/>
    </row>
    <row r="2" spans="1:9" ht="18.75" x14ac:dyDescent="0.25">
      <c r="A2" s="116" t="s">
        <v>51</v>
      </c>
      <c r="B2" s="116"/>
      <c r="C2" s="116"/>
      <c r="D2" s="116"/>
      <c r="E2" s="116"/>
      <c r="F2" s="20"/>
      <c r="G2" s="21"/>
      <c r="H2" s="22"/>
      <c r="I2" s="21"/>
    </row>
    <row r="3" spans="1:9" ht="15.75" thickBot="1" x14ac:dyDescent="0.3">
      <c r="A3" s="117" t="s">
        <v>0</v>
      </c>
      <c r="B3" s="117"/>
      <c r="C3" s="21"/>
      <c r="D3" s="21"/>
      <c r="E3" s="21"/>
      <c r="F3" s="20"/>
      <c r="G3" s="21"/>
      <c r="H3" s="22"/>
      <c r="I3" s="21"/>
    </row>
    <row r="4" spans="1:9" ht="26.25" thickTop="1" x14ac:dyDescent="0.25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</row>
    <row r="5" spans="1:9" ht="15.75" thickBot="1" x14ac:dyDescent="0.3">
      <c r="A5" s="2"/>
      <c r="B5" s="2"/>
      <c r="C5" s="2"/>
      <c r="D5" s="2" t="s">
        <v>10</v>
      </c>
      <c r="E5" s="2"/>
      <c r="F5" s="2"/>
      <c r="G5" s="2"/>
      <c r="H5" s="2" t="s">
        <v>10</v>
      </c>
    </row>
    <row r="6" spans="1:9" ht="15.75" thickTop="1" x14ac:dyDescent="0.25">
      <c r="A6" s="107">
        <v>2460</v>
      </c>
      <c r="B6" s="7" t="s">
        <v>11</v>
      </c>
      <c r="C6" s="7" t="s">
        <v>13</v>
      </c>
      <c r="D6" s="8">
        <v>2740</v>
      </c>
      <c r="E6" s="9"/>
      <c r="F6" s="10">
        <v>10001</v>
      </c>
      <c r="G6" s="11" t="s">
        <v>52</v>
      </c>
      <c r="H6" s="26">
        <v>11.7286</v>
      </c>
    </row>
    <row r="7" spans="1:9" x14ac:dyDescent="0.25">
      <c r="A7" s="108">
        <v>2472</v>
      </c>
      <c r="B7" s="7" t="s">
        <v>11</v>
      </c>
      <c r="C7" s="7" t="s">
        <v>13</v>
      </c>
      <c r="D7" s="8">
        <v>1076</v>
      </c>
      <c r="E7" s="9"/>
      <c r="F7" s="10">
        <v>10001</v>
      </c>
      <c r="G7" s="11" t="s">
        <v>52</v>
      </c>
      <c r="H7" s="27">
        <v>369.03410000000002</v>
      </c>
    </row>
    <row r="8" spans="1:9" x14ac:dyDescent="0.25">
      <c r="A8" s="108">
        <v>2476</v>
      </c>
      <c r="B8" s="7" t="s">
        <v>11</v>
      </c>
      <c r="C8" s="7" t="s">
        <v>13</v>
      </c>
      <c r="D8" s="8">
        <v>261</v>
      </c>
      <c r="E8" s="9"/>
      <c r="F8" s="10">
        <v>10001</v>
      </c>
      <c r="G8" s="11" t="s">
        <v>52</v>
      </c>
      <c r="H8" s="27">
        <v>5.8960999999999997</v>
      </c>
    </row>
    <row r="9" spans="1:9" x14ac:dyDescent="0.25">
      <c r="A9" s="110" t="s">
        <v>47</v>
      </c>
      <c r="B9" s="7" t="s">
        <v>11</v>
      </c>
      <c r="C9" s="16" t="s">
        <v>32</v>
      </c>
      <c r="D9" s="14">
        <v>12193</v>
      </c>
      <c r="E9" s="17"/>
      <c r="F9" s="18">
        <v>683</v>
      </c>
      <c r="G9" s="11" t="s">
        <v>33</v>
      </c>
      <c r="H9" s="28">
        <v>69.120999999999995</v>
      </c>
    </row>
    <row r="10" spans="1:9" ht="25.5" x14ac:dyDescent="0.25">
      <c r="A10" s="110">
        <v>2323</v>
      </c>
      <c r="B10" s="7" t="s">
        <v>11</v>
      </c>
      <c r="C10" s="16" t="s">
        <v>17</v>
      </c>
      <c r="D10" s="14">
        <v>5477</v>
      </c>
      <c r="E10" s="17"/>
      <c r="F10" s="18">
        <v>815</v>
      </c>
      <c r="G10" s="11" t="s">
        <v>53</v>
      </c>
      <c r="H10" s="28">
        <v>95.681899999999999</v>
      </c>
    </row>
    <row r="11" spans="1:9" x14ac:dyDescent="0.25">
      <c r="A11" s="110">
        <v>2651</v>
      </c>
      <c r="B11" s="16" t="s">
        <v>11</v>
      </c>
      <c r="C11" s="16" t="s">
        <v>32</v>
      </c>
      <c r="D11" s="14">
        <v>8395</v>
      </c>
      <c r="E11" s="17"/>
      <c r="F11" s="18">
        <v>683</v>
      </c>
      <c r="G11" s="11" t="s">
        <v>33</v>
      </c>
      <c r="H11" s="29">
        <v>485.9144</v>
      </c>
    </row>
    <row r="12" spans="1:9" x14ac:dyDescent="0.25">
      <c r="A12" s="110">
        <v>2649</v>
      </c>
      <c r="B12" s="65" t="s">
        <v>11</v>
      </c>
      <c r="C12" s="16" t="s">
        <v>17</v>
      </c>
      <c r="D12" s="14">
        <v>4321</v>
      </c>
      <c r="E12" s="17"/>
      <c r="F12" s="18">
        <v>10001</v>
      </c>
      <c r="G12" s="11" t="s">
        <v>52</v>
      </c>
      <c r="H12" s="28">
        <v>849.05650000000003</v>
      </c>
    </row>
    <row r="13" spans="1:9" ht="15.75" thickBot="1" x14ac:dyDescent="0.3">
      <c r="A13" s="111">
        <v>2650</v>
      </c>
      <c r="B13" s="32" t="s">
        <v>11</v>
      </c>
      <c r="C13" s="71" t="s">
        <v>32</v>
      </c>
      <c r="D13" s="60">
        <v>30</v>
      </c>
      <c r="E13" s="61"/>
      <c r="F13" s="62">
        <v>683</v>
      </c>
      <c r="G13" s="63" t="s">
        <v>33</v>
      </c>
      <c r="H13" s="64">
        <v>29.51</v>
      </c>
    </row>
    <row r="14" spans="1:9" ht="15.75" thickTop="1" x14ac:dyDescent="0.25">
      <c r="G14" s="24" t="s">
        <v>22</v>
      </c>
      <c r="H14" s="25">
        <f>SUM(H6:H13)</f>
        <v>1915.9426000000001</v>
      </c>
    </row>
    <row r="16" spans="1:9" ht="18.75" x14ac:dyDescent="0.25">
      <c r="A16" s="116" t="s">
        <v>54</v>
      </c>
      <c r="B16" s="116"/>
      <c r="C16" s="116"/>
      <c r="D16" s="116"/>
      <c r="E16" s="116"/>
      <c r="F16" s="20"/>
      <c r="G16" s="21"/>
      <c r="H16" s="22"/>
      <c r="I16" s="21"/>
    </row>
    <row r="17" spans="1:9" ht="15.75" thickBot="1" x14ac:dyDescent="0.3">
      <c r="A17" s="117" t="s">
        <v>0</v>
      </c>
      <c r="B17" s="117"/>
      <c r="C17" s="21"/>
      <c r="D17" s="21"/>
      <c r="E17" s="21"/>
      <c r="F17" s="20"/>
      <c r="G17" s="21"/>
      <c r="H17" s="22"/>
      <c r="I17" s="21"/>
    </row>
    <row r="18" spans="1:9" ht="26.25" thickTop="1" x14ac:dyDescent="0.25">
      <c r="A18" s="1" t="s">
        <v>2</v>
      </c>
      <c r="B18" s="1" t="s">
        <v>3</v>
      </c>
      <c r="C18" s="1" t="s">
        <v>4</v>
      </c>
      <c r="D18" s="1" t="s">
        <v>5</v>
      </c>
      <c r="E18" s="1" t="s">
        <v>6</v>
      </c>
      <c r="F18" s="1" t="s">
        <v>7</v>
      </c>
      <c r="G18" s="1" t="s">
        <v>8</v>
      </c>
      <c r="H18" s="1" t="s">
        <v>9</v>
      </c>
    </row>
    <row r="19" spans="1:9" ht="15.75" thickBot="1" x14ac:dyDescent="0.3">
      <c r="A19" s="2"/>
      <c r="B19" s="2"/>
      <c r="C19" s="2"/>
      <c r="D19" s="2" t="s">
        <v>10</v>
      </c>
      <c r="E19" s="2"/>
      <c r="F19" s="2"/>
      <c r="G19" s="2"/>
      <c r="H19" s="2" t="s">
        <v>10</v>
      </c>
    </row>
    <row r="20" spans="1:9" ht="15.75" thickTop="1" x14ac:dyDescent="0.25">
      <c r="A20" s="108">
        <v>686</v>
      </c>
      <c r="B20" s="7" t="s">
        <v>11</v>
      </c>
      <c r="C20" s="7" t="s">
        <v>32</v>
      </c>
      <c r="D20" s="8">
        <v>8276</v>
      </c>
      <c r="E20" s="9"/>
      <c r="F20" s="10">
        <v>517</v>
      </c>
      <c r="G20" s="11" t="s">
        <v>33</v>
      </c>
      <c r="H20" s="26">
        <v>383.81229999999999</v>
      </c>
    </row>
    <row r="21" spans="1:9" ht="25.5" x14ac:dyDescent="0.25">
      <c r="A21" s="108">
        <v>750</v>
      </c>
      <c r="B21" s="7" t="s">
        <v>20</v>
      </c>
      <c r="C21" s="7"/>
      <c r="D21" s="8">
        <v>732</v>
      </c>
      <c r="E21" s="9" t="s">
        <v>19</v>
      </c>
      <c r="F21" s="10">
        <v>530</v>
      </c>
      <c r="G21" s="11" t="s">
        <v>55</v>
      </c>
      <c r="H21" s="27">
        <v>164.20089999999999</v>
      </c>
    </row>
    <row r="22" spans="1:9" ht="25.5" x14ac:dyDescent="0.25">
      <c r="A22" s="108">
        <v>751</v>
      </c>
      <c r="B22" s="7" t="s">
        <v>21</v>
      </c>
      <c r="C22" s="7"/>
      <c r="D22" s="8">
        <v>762</v>
      </c>
      <c r="E22" s="9" t="s">
        <v>19</v>
      </c>
      <c r="F22" s="10">
        <v>530</v>
      </c>
      <c r="G22" s="11" t="s">
        <v>55</v>
      </c>
      <c r="H22" s="27">
        <v>75.274900000000002</v>
      </c>
    </row>
    <row r="23" spans="1:9" ht="25.5" x14ac:dyDescent="0.25">
      <c r="A23" s="110">
        <v>752</v>
      </c>
      <c r="B23" s="7" t="s">
        <v>35</v>
      </c>
      <c r="C23" s="16"/>
      <c r="D23" s="14">
        <v>1343</v>
      </c>
      <c r="E23" s="17" t="s">
        <v>19</v>
      </c>
      <c r="F23" s="18">
        <v>530</v>
      </c>
      <c r="G23" s="11" t="s">
        <v>55</v>
      </c>
      <c r="H23" s="28">
        <v>156.60599999999999</v>
      </c>
    </row>
    <row r="24" spans="1:9" ht="25.5" x14ac:dyDescent="0.25">
      <c r="A24" s="110">
        <v>754</v>
      </c>
      <c r="B24" s="7" t="s">
        <v>21</v>
      </c>
      <c r="C24" s="16"/>
      <c r="D24" s="14">
        <v>653</v>
      </c>
      <c r="E24" s="17" t="s">
        <v>19</v>
      </c>
      <c r="F24" s="18">
        <v>530</v>
      </c>
      <c r="G24" s="11" t="s">
        <v>55</v>
      </c>
      <c r="H24" s="28">
        <v>108.90479999999999</v>
      </c>
    </row>
    <row r="25" spans="1:9" x14ac:dyDescent="0.25">
      <c r="A25" s="110">
        <v>755</v>
      </c>
      <c r="B25" s="16" t="s">
        <v>11</v>
      </c>
      <c r="C25" s="16" t="s">
        <v>32</v>
      </c>
      <c r="D25" s="14">
        <v>49</v>
      </c>
      <c r="E25" s="17"/>
      <c r="F25" s="18">
        <v>517</v>
      </c>
      <c r="G25" s="11" t="s">
        <v>33</v>
      </c>
      <c r="H25" s="29">
        <v>28.105899999999998</v>
      </c>
    </row>
    <row r="26" spans="1:9" ht="25.5" x14ac:dyDescent="0.25">
      <c r="A26" s="110" t="s">
        <v>48</v>
      </c>
      <c r="B26" s="65" t="s">
        <v>11</v>
      </c>
      <c r="C26" s="16" t="s">
        <v>17</v>
      </c>
      <c r="D26" s="14">
        <v>6607</v>
      </c>
      <c r="E26" s="17"/>
      <c r="F26" s="18">
        <v>705</v>
      </c>
      <c r="G26" s="11" t="s">
        <v>53</v>
      </c>
      <c r="H26" s="28">
        <v>458.07769999999999</v>
      </c>
    </row>
    <row r="27" spans="1:9" x14ac:dyDescent="0.25">
      <c r="A27" s="110">
        <v>2046</v>
      </c>
      <c r="B27" s="7" t="s">
        <v>21</v>
      </c>
      <c r="C27" s="16"/>
      <c r="D27" s="14">
        <v>385</v>
      </c>
      <c r="E27" s="17" t="s">
        <v>19</v>
      </c>
      <c r="F27" s="18">
        <v>1299</v>
      </c>
      <c r="G27" s="11" t="s">
        <v>155</v>
      </c>
      <c r="H27" s="28">
        <v>3.0737999999999999</v>
      </c>
    </row>
    <row r="28" spans="1:9" ht="38.25" x14ac:dyDescent="0.25">
      <c r="A28" s="110" t="s">
        <v>49</v>
      </c>
      <c r="B28" s="16" t="s">
        <v>12</v>
      </c>
      <c r="C28" s="93" t="s">
        <v>14</v>
      </c>
      <c r="D28" s="14">
        <v>13654</v>
      </c>
      <c r="E28" s="17"/>
      <c r="F28" s="18">
        <v>567</v>
      </c>
      <c r="G28" s="11" t="s">
        <v>56</v>
      </c>
      <c r="H28" s="29">
        <v>23.515499999999999</v>
      </c>
    </row>
    <row r="29" spans="1:9" x14ac:dyDescent="0.25">
      <c r="A29" s="110" t="s">
        <v>50</v>
      </c>
      <c r="B29" s="65" t="s">
        <v>11</v>
      </c>
      <c r="C29" s="16" t="s">
        <v>32</v>
      </c>
      <c r="D29" s="14">
        <v>10605</v>
      </c>
      <c r="E29" s="17"/>
      <c r="F29" s="18">
        <v>517</v>
      </c>
      <c r="G29" s="11" t="s">
        <v>33</v>
      </c>
      <c r="H29" s="28">
        <v>589.77470000000005</v>
      </c>
    </row>
    <row r="30" spans="1:9" x14ac:dyDescent="0.25">
      <c r="A30" s="112">
        <v>557</v>
      </c>
      <c r="B30" s="99" t="s">
        <v>11</v>
      </c>
      <c r="C30" s="100" t="s">
        <v>13</v>
      </c>
      <c r="D30" s="101">
        <v>2343</v>
      </c>
      <c r="E30" s="102"/>
      <c r="F30" s="103">
        <v>10001</v>
      </c>
      <c r="G30" s="104" t="s">
        <v>57</v>
      </c>
      <c r="H30" s="105">
        <v>290.601</v>
      </c>
    </row>
    <row r="31" spans="1:9" x14ac:dyDescent="0.25">
      <c r="A31" s="108" t="s">
        <v>80</v>
      </c>
      <c r="B31" s="65" t="s">
        <v>11</v>
      </c>
      <c r="C31" s="65" t="s">
        <v>13</v>
      </c>
      <c r="D31" s="89">
        <v>2091</v>
      </c>
      <c r="E31" s="90"/>
      <c r="F31" s="91">
        <v>10001</v>
      </c>
      <c r="G31" s="11" t="s">
        <v>57</v>
      </c>
      <c r="H31" s="27">
        <v>322.67849999999999</v>
      </c>
    </row>
    <row r="32" spans="1:9" x14ac:dyDescent="0.25">
      <c r="A32" s="110" t="s">
        <v>81</v>
      </c>
      <c r="B32" s="16" t="s">
        <v>11</v>
      </c>
      <c r="C32" s="16" t="s">
        <v>13</v>
      </c>
      <c r="D32" s="14">
        <v>616</v>
      </c>
      <c r="E32" s="17"/>
      <c r="F32" s="18">
        <v>10001</v>
      </c>
      <c r="G32" s="11" t="s">
        <v>57</v>
      </c>
      <c r="H32" s="29">
        <v>486.09129999999999</v>
      </c>
    </row>
    <row r="33" spans="1:8" ht="38.25" x14ac:dyDescent="0.25">
      <c r="A33" s="107" t="s">
        <v>84</v>
      </c>
      <c r="B33" s="7" t="s">
        <v>12</v>
      </c>
      <c r="C33" s="95" t="s">
        <v>14</v>
      </c>
      <c r="D33" s="8">
        <v>815</v>
      </c>
      <c r="E33" s="9"/>
      <c r="F33" s="10">
        <v>704</v>
      </c>
      <c r="G33" s="11" t="s">
        <v>15</v>
      </c>
      <c r="H33" s="26">
        <v>38.311900000000001</v>
      </c>
    </row>
    <row r="34" spans="1:8" x14ac:dyDescent="0.25">
      <c r="A34" s="107" t="s">
        <v>82</v>
      </c>
      <c r="B34" s="7" t="s">
        <v>11</v>
      </c>
      <c r="C34" s="70" t="s">
        <v>13</v>
      </c>
      <c r="D34" s="66">
        <v>89</v>
      </c>
      <c r="E34" s="67"/>
      <c r="F34" s="68">
        <v>10001</v>
      </c>
      <c r="G34" s="11" t="s">
        <v>57</v>
      </c>
      <c r="H34" s="69">
        <v>8.3955000000000002</v>
      </c>
    </row>
    <row r="35" spans="1:8" x14ac:dyDescent="0.25">
      <c r="A35" s="108">
        <v>398</v>
      </c>
      <c r="B35" s="7" t="s">
        <v>11</v>
      </c>
      <c r="C35" s="7" t="s">
        <v>13</v>
      </c>
      <c r="D35" s="8">
        <v>264</v>
      </c>
      <c r="E35" s="9"/>
      <c r="F35" s="10">
        <v>1151</v>
      </c>
      <c r="G35" s="11" t="s">
        <v>95</v>
      </c>
      <c r="H35" s="27">
        <v>185.7962</v>
      </c>
    </row>
    <row r="36" spans="1:8" x14ac:dyDescent="0.25">
      <c r="A36" s="107" t="s">
        <v>85</v>
      </c>
      <c r="B36" s="7" t="s">
        <v>11</v>
      </c>
      <c r="C36" s="7" t="s">
        <v>13</v>
      </c>
      <c r="D36" s="8">
        <v>212</v>
      </c>
      <c r="E36" s="9"/>
      <c r="F36" s="10">
        <v>10001</v>
      </c>
      <c r="G36" s="11" t="s">
        <v>57</v>
      </c>
      <c r="H36" s="26">
        <v>166.8494</v>
      </c>
    </row>
    <row r="37" spans="1:8" ht="38.25" x14ac:dyDescent="0.25">
      <c r="A37" s="110" t="s">
        <v>83</v>
      </c>
      <c r="B37" s="7" t="s">
        <v>12</v>
      </c>
      <c r="C37" s="93" t="s">
        <v>14</v>
      </c>
      <c r="D37" s="14">
        <v>46933</v>
      </c>
      <c r="E37" s="17"/>
      <c r="F37" s="18">
        <v>704</v>
      </c>
      <c r="G37" s="11" t="s">
        <v>15</v>
      </c>
      <c r="H37" s="28">
        <v>13.613899999999999</v>
      </c>
    </row>
    <row r="38" spans="1:8" ht="38.25" x14ac:dyDescent="0.25">
      <c r="A38" s="110" t="s">
        <v>86</v>
      </c>
      <c r="B38" s="16" t="s">
        <v>12</v>
      </c>
      <c r="C38" s="93" t="s">
        <v>14</v>
      </c>
      <c r="D38" s="14">
        <v>899</v>
      </c>
      <c r="E38" s="17"/>
      <c r="F38" s="18">
        <v>704</v>
      </c>
      <c r="G38" s="11" t="s">
        <v>15</v>
      </c>
      <c r="H38" s="29">
        <v>64.509200000000007</v>
      </c>
    </row>
    <row r="39" spans="1:8" ht="15.75" thickBot="1" x14ac:dyDescent="0.3">
      <c r="A39" s="113" t="s">
        <v>87</v>
      </c>
      <c r="B39" s="71" t="s">
        <v>11</v>
      </c>
      <c r="C39" s="71" t="s">
        <v>13</v>
      </c>
      <c r="D39" s="33">
        <v>245</v>
      </c>
      <c r="E39" s="34"/>
      <c r="F39" s="35">
        <v>10001</v>
      </c>
      <c r="G39" s="36" t="s">
        <v>57</v>
      </c>
      <c r="H39" s="38">
        <v>118.5057</v>
      </c>
    </row>
    <row r="40" spans="1:8" ht="15.75" thickTop="1" x14ac:dyDescent="0.25">
      <c r="G40" s="24" t="s">
        <v>22</v>
      </c>
      <c r="H40" s="25">
        <f>SUM(H20:H39)</f>
        <v>3686.6991000000003</v>
      </c>
    </row>
    <row r="42" spans="1:8" ht="19.5" thickBot="1" x14ac:dyDescent="0.35">
      <c r="A42" s="120" t="s">
        <v>30</v>
      </c>
      <c r="B42" s="120"/>
      <c r="C42" s="120"/>
    </row>
    <row r="43" spans="1:8" ht="16.5" thickTop="1" thickBot="1" x14ac:dyDescent="0.3">
      <c r="A43" s="115" t="s">
        <v>23</v>
      </c>
      <c r="B43" s="115"/>
      <c r="C43" s="72" t="s">
        <v>24</v>
      </c>
    </row>
    <row r="44" spans="1:8" ht="15.75" thickTop="1" x14ac:dyDescent="0.25">
      <c r="A44" s="121" t="s">
        <v>25</v>
      </c>
      <c r="B44" s="121"/>
      <c r="C44" s="73">
        <f>SUM(H9:H11,H13,H20,H25:H26,H28:H29,H33,H37:H38)</f>
        <v>2279.9484000000002</v>
      </c>
    </row>
    <row r="45" spans="1:8" x14ac:dyDescent="0.25">
      <c r="A45" s="122" t="s">
        <v>26</v>
      </c>
      <c r="B45" s="122"/>
      <c r="C45" s="3">
        <f>SUM(H21:H24,H35,H27)</f>
        <v>693.85659999999996</v>
      </c>
    </row>
    <row r="46" spans="1:8" x14ac:dyDescent="0.25">
      <c r="A46" s="118" t="s">
        <v>27</v>
      </c>
      <c r="B46" s="118"/>
      <c r="C46" s="3">
        <f>SUM(H6:H8,H12,H30:H32,H34,H36,H39)</f>
        <v>2628.8367000000003</v>
      </c>
    </row>
    <row r="47" spans="1:8" ht="15.75" thickBot="1" x14ac:dyDescent="0.3">
      <c r="A47" s="119" t="s">
        <v>28</v>
      </c>
      <c r="B47" s="119"/>
      <c r="C47" s="74">
        <v>0</v>
      </c>
    </row>
    <row r="48" spans="1:8" ht="16.5" thickTop="1" thickBot="1" x14ac:dyDescent="0.3">
      <c r="A48" s="115" t="s">
        <v>29</v>
      </c>
      <c r="B48" s="115"/>
      <c r="C48" s="75">
        <f>C44+C45+C46+C47</f>
        <v>5602.6417000000001</v>
      </c>
    </row>
    <row r="49" ht="15.75" thickTop="1" x14ac:dyDescent="0.25"/>
  </sheetData>
  <mergeCells count="12">
    <mergeCell ref="A1:H1"/>
    <mergeCell ref="A48:B48"/>
    <mergeCell ref="A2:E2"/>
    <mergeCell ref="A3:B3"/>
    <mergeCell ref="A17:B17"/>
    <mergeCell ref="A16:E16"/>
    <mergeCell ref="A46:B46"/>
    <mergeCell ref="A47:B47"/>
    <mergeCell ref="A42:C42"/>
    <mergeCell ref="A43:B43"/>
    <mergeCell ref="A44:B44"/>
    <mergeCell ref="A45:B45"/>
  </mergeCells>
  <pageMargins left="0.7" right="0.7" top="0.78740157499999996" bottom="0.78740157499999996" header="0.3" footer="0.3"/>
  <pageSetup paperSize="9" scale="6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zoomScaleNormal="100" workbookViewId="0">
      <selection activeCell="D38" sqref="D38"/>
    </sheetView>
  </sheetViews>
  <sheetFormatPr defaultRowHeight="15" x14ac:dyDescent="0.25"/>
  <cols>
    <col min="1" max="1" width="7.7109375" customWidth="1"/>
    <col min="2" max="2" width="8.5703125" customWidth="1"/>
    <col min="3" max="4" width="15.7109375" customWidth="1"/>
    <col min="5" max="5" width="8.28515625" customWidth="1"/>
    <col min="6" max="6" width="7.28515625" customWidth="1"/>
    <col min="7" max="7" width="6.28515625" customWidth="1"/>
    <col min="8" max="8" width="69.140625" customWidth="1"/>
    <col min="9" max="9" width="7" customWidth="1"/>
  </cols>
  <sheetData>
    <row r="1" spans="1:9" ht="23.25" x14ac:dyDescent="0.25">
      <c r="A1" s="114" t="s">
        <v>153</v>
      </c>
      <c r="B1" s="114"/>
      <c r="C1" s="114"/>
      <c r="D1" s="114"/>
      <c r="E1" s="114"/>
      <c r="F1" s="114"/>
      <c r="G1" s="114"/>
      <c r="H1" s="114"/>
      <c r="I1" s="19"/>
    </row>
    <row r="2" spans="1:9" ht="18.75" x14ac:dyDescent="0.25">
      <c r="A2" s="116" t="s">
        <v>51</v>
      </c>
      <c r="B2" s="116"/>
      <c r="C2" s="116"/>
      <c r="D2" s="116"/>
      <c r="E2" s="116"/>
      <c r="F2" s="20"/>
      <c r="G2" s="21"/>
      <c r="H2" s="22"/>
      <c r="I2" s="21"/>
    </row>
    <row r="3" spans="1:9" ht="15.75" thickBot="1" x14ac:dyDescent="0.3">
      <c r="A3" s="117" t="s">
        <v>0</v>
      </c>
      <c r="B3" s="117"/>
      <c r="C3" s="21"/>
      <c r="D3" s="21"/>
      <c r="E3" s="21"/>
      <c r="F3" s="20"/>
      <c r="G3" s="21"/>
      <c r="H3" s="22"/>
      <c r="I3" s="21"/>
    </row>
    <row r="4" spans="1:9" ht="26.25" thickTop="1" x14ac:dyDescent="0.25">
      <c r="A4" s="1" t="s">
        <v>1</v>
      </c>
      <c r="B4" s="1" t="s">
        <v>18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1:9" ht="15.75" thickBot="1" x14ac:dyDescent="0.3">
      <c r="A5" s="2"/>
      <c r="B5" s="2"/>
      <c r="C5" s="2"/>
      <c r="D5" s="2"/>
      <c r="E5" s="2" t="s">
        <v>10</v>
      </c>
      <c r="F5" s="2"/>
      <c r="G5" s="2"/>
      <c r="H5" s="2"/>
      <c r="I5" s="2" t="s">
        <v>10</v>
      </c>
    </row>
    <row r="6" spans="1:9" ht="15.75" thickTop="1" x14ac:dyDescent="0.25">
      <c r="A6" s="5"/>
      <c r="B6" s="6" t="s">
        <v>47</v>
      </c>
      <c r="C6" s="7" t="s">
        <v>11</v>
      </c>
      <c r="D6" s="7" t="s">
        <v>32</v>
      </c>
      <c r="E6" s="8">
        <v>12193</v>
      </c>
      <c r="F6" s="9"/>
      <c r="G6" s="10">
        <v>683</v>
      </c>
      <c r="H6" s="11" t="s">
        <v>33</v>
      </c>
      <c r="I6" s="26">
        <v>865.39530000000002</v>
      </c>
    </row>
    <row r="7" spans="1:9" ht="38.25" x14ac:dyDescent="0.25">
      <c r="A7" s="12"/>
      <c r="B7" s="15" t="s">
        <v>58</v>
      </c>
      <c r="C7" s="7" t="s">
        <v>12</v>
      </c>
      <c r="D7" s="93" t="s">
        <v>14</v>
      </c>
      <c r="E7" s="14">
        <v>386</v>
      </c>
      <c r="F7" s="17"/>
      <c r="G7" s="18">
        <v>2204</v>
      </c>
      <c r="H7" s="11" t="s">
        <v>15</v>
      </c>
      <c r="I7" s="28">
        <v>41.115499999999997</v>
      </c>
    </row>
    <row r="8" spans="1:9" ht="38.25" x14ac:dyDescent="0.25">
      <c r="A8" s="5"/>
      <c r="B8" s="15" t="s">
        <v>59</v>
      </c>
      <c r="C8" s="16" t="s">
        <v>12</v>
      </c>
      <c r="D8" s="93" t="s">
        <v>14</v>
      </c>
      <c r="E8" s="14">
        <v>323</v>
      </c>
      <c r="F8" s="17"/>
      <c r="G8" s="18">
        <v>2204</v>
      </c>
      <c r="H8" s="11" t="s">
        <v>15</v>
      </c>
      <c r="I8" s="29">
        <v>9.9199000000000002</v>
      </c>
    </row>
    <row r="9" spans="1:9" ht="38.25" x14ac:dyDescent="0.25">
      <c r="A9" s="5"/>
      <c r="B9" s="15" t="s">
        <v>88</v>
      </c>
      <c r="C9" s="70" t="s">
        <v>12</v>
      </c>
      <c r="D9" s="94" t="s">
        <v>14</v>
      </c>
      <c r="E9" s="14">
        <v>96700</v>
      </c>
      <c r="F9" s="17"/>
      <c r="G9" s="18">
        <v>2204</v>
      </c>
      <c r="H9" s="11" t="s">
        <v>15</v>
      </c>
      <c r="I9" s="29">
        <v>7.6067999999999998</v>
      </c>
    </row>
    <row r="10" spans="1:9" x14ac:dyDescent="0.25">
      <c r="A10" s="12"/>
      <c r="B10" s="15">
        <v>2688</v>
      </c>
      <c r="C10" s="7" t="s">
        <v>11</v>
      </c>
      <c r="D10" s="7"/>
      <c r="E10" s="14">
        <v>2401</v>
      </c>
      <c r="F10" s="17"/>
      <c r="G10" s="18">
        <v>10001</v>
      </c>
      <c r="H10" s="11" t="s">
        <v>52</v>
      </c>
      <c r="I10" s="28">
        <v>528.7328</v>
      </c>
    </row>
    <row r="11" spans="1:9" ht="38.25" x14ac:dyDescent="0.25">
      <c r="A11" s="5"/>
      <c r="B11" s="6" t="s">
        <v>60</v>
      </c>
      <c r="C11" s="7" t="s">
        <v>12</v>
      </c>
      <c r="D11" s="95" t="s">
        <v>14</v>
      </c>
      <c r="E11" s="8">
        <v>58</v>
      </c>
      <c r="F11" s="9"/>
      <c r="G11" s="10">
        <v>10001</v>
      </c>
      <c r="H11" s="11" t="s">
        <v>52</v>
      </c>
      <c r="I11" s="26">
        <v>10.0251</v>
      </c>
    </row>
    <row r="12" spans="1:9" ht="38.25" x14ac:dyDescent="0.25">
      <c r="A12" s="12"/>
      <c r="B12" s="13" t="s">
        <v>61</v>
      </c>
      <c r="C12" s="7" t="s">
        <v>12</v>
      </c>
      <c r="D12" s="95" t="s">
        <v>14</v>
      </c>
      <c r="E12" s="8">
        <v>36</v>
      </c>
      <c r="F12" s="9"/>
      <c r="G12" s="10">
        <v>2204</v>
      </c>
      <c r="H12" s="11" t="s">
        <v>15</v>
      </c>
      <c r="I12" s="27">
        <v>7.3451000000000004</v>
      </c>
    </row>
    <row r="13" spans="1:9" x14ac:dyDescent="0.25">
      <c r="A13" s="5"/>
      <c r="B13" s="13" t="s">
        <v>62</v>
      </c>
      <c r="C13" s="7" t="s">
        <v>11</v>
      </c>
      <c r="D13" s="7" t="s">
        <v>36</v>
      </c>
      <c r="E13" s="8">
        <v>121</v>
      </c>
      <c r="F13" s="9"/>
      <c r="G13" s="10">
        <v>833</v>
      </c>
      <c r="H13" s="11" t="s">
        <v>89</v>
      </c>
      <c r="I13" s="27">
        <v>30.915099999999999</v>
      </c>
    </row>
    <row r="14" spans="1:9" x14ac:dyDescent="0.25">
      <c r="A14" s="12"/>
      <c r="B14" s="15" t="s">
        <v>63</v>
      </c>
      <c r="C14" s="7" t="s">
        <v>11</v>
      </c>
      <c r="D14" s="16" t="s">
        <v>36</v>
      </c>
      <c r="E14" s="14">
        <v>424</v>
      </c>
      <c r="F14" s="17"/>
      <c r="G14" s="18">
        <v>833</v>
      </c>
      <c r="H14" s="11" t="s">
        <v>89</v>
      </c>
      <c r="I14" s="28">
        <v>245.5865</v>
      </c>
    </row>
    <row r="15" spans="1:9" ht="38.25" x14ac:dyDescent="0.25">
      <c r="A15" s="5"/>
      <c r="B15" s="15" t="s">
        <v>64</v>
      </c>
      <c r="C15" s="7" t="s">
        <v>12</v>
      </c>
      <c r="D15" s="93" t="s">
        <v>14</v>
      </c>
      <c r="E15" s="14">
        <v>478</v>
      </c>
      <c r="F15" s="17"/>
      <c r="G15" s="18">
        <v>833</v>
      </c>
      <c r="H15" s="11" t="s">
        <v>89</v>
      </c>
      <c r="I15" s="29">
        <v>5.9573</v>
      </c>
    </row>
    <row r="16" spans="1:9" x14ac:dyDescent="0.25">
      <c r="A16" s="12"/>
      <c r="B16" s="15" t="s">
        <v>65</v>
      </c>
      <c r="C16" s="7" t="s">
        <v>11</v>
      </c>
      <c r="D16" s="16" t="s">
        <v>36</v>
      </c>
      <c r="E16" s="14">
        <v>254</v>
      </c>
      <c r="F16" s="17"/>
      <c r="G16" s="18">
        <v>833</v>
      </c>
      <c r="H16" s="11" t="s">
        <v>89</v>
      </c>
      <c r="I16" s="28">
        <v>34.502899999999997</v>
      </c>
    </row>
    <row r="17" spans="1:9" x14ac:dyDescent="0.25">
      <c r="A17" s="5"/>
      <c r="B17" s="6" t="s">
        <v>66</v>
      </c>
      <c r="C17" s="7" t="s">
        <v>11</v>
      </c>
      <c r="D17" s="7" t="s">
        <v>36</v>
      </c>
      <c r="E17" s="8">
        <v>221</v>
      </c>
      <c r="F17" s="9"/>
      <c r="G17" s="10">
        <v>833</v>
      </c>
      <c r="H17" s="11" t="s">
        <v>89</v>
      </c>
      <c r="I17" s="26">
        <v>29.7712</v>
      </c>
    </row>
    <row r="18" spans="1:9" x14ac:dyDescent="0.25">
      <c r="A18" s="12"/>
      <c r="B18" s="13" t="s">
        <v>67</v>
      </c>
      <c r="C18" s="7" t="s">
        <v>21</v>
      </c>
      <c r="D18" s="16"/>
      <c r="E18" s="8">
        <v>89</v>
      </c>
      <c r="F18" s="9" t="s">
        <v>19</v>
      </c>
      <c r="G18" s="10">
        <v>10001</v>
      </c>
      <c r="H18" s="11" t="s">
        <v>52</v>
      </c>
      <c r="I18" s="27">
        <v>63.613399999999999</v>
      </c>
    </row>
    <row r="19" spans="1:9" ht="38.25" x14ac:dyDescent="0.25">
      <c r="A19" s="5"/>
      <c r="B19" s="13" t="s">
        <v>68</v>
      </c>
      <c r="C19" s="7" t="s">
        <v>12</v>
      </c>
      <c r="D19" s="95" t="s">
        <v>14</v>
      </c>
      <c r="E19" s="8">
        <v>282</v>
      </c>
      <c r="F19" s="9"/>
      <c r="G19" s="10">
        <v>2204</v>
      </c>
      <c r="H19" s="11" t="s">
        <v>15</v>
      </c>
      <c r="I19" s="27">
        <v>55.9617</v>
      </c>
    </row>
    <row r="20" spans="1:9" x14ac:dyDescent="0.25">
      <c r="A20" s="12"/>
      <c r="B20" s="15" t="s">
        <v>69</v>
      </c>
      <c r="C20" s="7" t="s">
        <v>21</v>
      </c>
      <c r="D20" s="16"/>
      <c r="E20" s="14">
        <v>356</v>
      </c>
      <c r="F20" s="17" t="s">
        <v>19</v>
      </c>
      <c r="G20" s="18">
        <v>10001</v>
      </c>
      <c r="H20" s="11" t="s">
        <v>52</v>
      </c>
      <c r="I20" s="28">
        <v>32.811300000000003</v>
      </c>
    </row>
    <row r="21" spans="1:9" x14ac:dyDescent="0.25">
      <c r="A21" s="5"/>
      <c r="B21" s="15">
        <v>2682</v>
      </c>
      <c r="C21" s="16" t="s">
        <v>21</v>
      </c>
      <c r="D21" s="16"/>
      <c r="E21" s="14">
        <v>42</v>
      </c>
      <c r="F21" s="17" t="s">
        <v>19</v>
      </c>
      <c r="G21" s="18">
        <v>10001</v>
      </c>
      <c r="H21" s="11" t="s">
        <v>52</v>
      </c>
      <c r="I21" s="29">
        <v>33.175800000000002</v>
      </c>
    </row>
    <row r="22" spans="1:9" x14ac:dyDescent="0.25">
      <c r="A22" s="12"/>
      <c r="B22" s="15">
        <v>2679</v>
      </c>
      <c r="C22" s="7" t="s">
        <v>21</v>
      </c>
      <c r="D22" s="16"/>
      <c r="E22" s="14">
        <v>50</v>
      </c>
      <c r="F22" s="17" t="s">
        <v>19</v>
      </c>
      <c r="G22" s="18">
        <v>10001</v>
      </c>
      <c r="H22" s="11" t="s">
        <v>52</v>
      </c>
      <c r="I22" s="28">
        <v>18.709900000000001</v>
      </c>
    </row>
    <row r="23" spans="1:9" x14ac:dyDescent="0.25">
      <c r="A23" s="5"/>
      <c r="B23" s="6">
        <v>2675</v>
      </c>
      <c r="C23" s="7" t="s">
        <v>21</v>
      </c>
      <c r="D23" s="70"/>
      <c r="E23" s="66">
        <v>34</v>
      </c>
      <c r="F23" s="67" t="s">
        <v>19</v>
      </c>
      <c r="G23" s="68">
        <v>10001</v>
      </c>
      <c r="H23" s="11" t="s">
        <v>52</v>
      </c>
      <c r="I23" s="69">
        <v>8.8303999999999991</v>
      </c>
    </row>
    <row r="24" spans="1:9" x14ac:dyDescent="0.25">
      <c r="A24" s="5"/>
      <c r="B24" s="6">
        <v>2672</v>
      </c>
      <c r="C24" s="7" t="s">
        <v>21</v>
      </c>
      <c r="D24" s="7"/>
      <c r="E24" s="8">
        <v>9</v>
      </c>
      <c r="F24" s="9" t="s">
        <v>19</v>
      </c>
      <c r="G24" s="10">
        <v>10001</v>
      </c>
      <c r="H24" s="11" t="s">
        <v>52</v>
      </c>
      <c r="I24" s="26">
        <v>1.0073000000000001</v>
      </c>
    </row>
    <row r="25" spans="1:9" ht="15.75" thickBot="1" x14ac:dyDescent="0.3">
      <c r="A25" s="30"/>
      <c r="B25" s="44">
        <v>2659</v>
      </c>
      <c r="C25" s="32" t="s">
        <v>11</v>
      </c>
      <c r="D25" s="32" t="s">
        <v>13</v>
      </c>
      <c r="E25" s="40">
        <v>709</v>
      </c>
      <c r="F25" s="41"/>
      <c r="G25" s="42">
        <v>10001</v>
      </c>
      <c r="H25" s="36" t="s">
        <v>52</v>
      </c>
      <c r="I25" s="45">
        <v>606.45749999999998</v>
      </c>
    </row>
    <row r="26" spans="1:9" ht="15.75" thickTop="1" x14ac:dyDescent="0.25">
      <c r="H26" s="24" t="s">
        <v>22</v>
      </c>
      <c r="I26" s="25">
        <f>SUM(I6:I25)</f>
        <v>2637.4408000000003</v>
      </c>
    </row>
    <row r="28" spans="1:9" ht="18.75" x14ac:dyDescent="0.25">
      <c r="A28" s="116" t="s">
        <v>54</v>
      </c>
      <c r="B28" s="116"/>
      <c r="C28" s="116"/>
      <c r="D28" s="116"/>
      <c r="E28" s="116"/>
      <c r="F28" s="20"/>
      <c r="G28" s="21"/>
      <c r="H28" s="22"/>
      <c r="I28" s="21"/>
    </row>
    <row r="29" spans="1:9" ht="15.75" thickBot="1" x14ac:dyDescent="0.3">
      <c r="A29" s="117" t="s">
        <v>0</v>
      </c>
      <c r="B29" s="117"/>
      <c r="C29" s="21"/>
      <c r="D29" s="21"/>
      <c r="E29" s="21"/>
      <c r="F29" s="20"/>
      <c r="G29" s="21"/>
      <c r="H29" s="22"/>
      <c r="I29" s="21"/>
    </row>
    <row r="30" spans="1:9" ht="26.25" thickTop="1" x14ac:dyDescent="0.25">
      <c r="A30" s="1" t="s">
        <v>1</v>
      </c>
      <c r="B30" s="1" t="s">
        <v>2</v>
      </c>
      <c r="C30" s="1" t="s">
        <v>3</v>
      </c>
      <c r="D30" s="1" t="s">
        <v>4</v>
      </c>
      <c r="E30" s="1" t="s">
        <v>5</v>
      </c>
      <c r="F30" s="1" t="s">
        <v>6</v>
      </c>
      <c r="G30" s="1" t="s">
        <v>7</v>
      </c>
      <c r="H30" s="1" t="s">
        <v>8</v>
      </c>
      <c r="I30" s="1" t="s">
        <v>9</v>
      </c>
    </row>
    <row r="31" spans="1:9" ht="15.75" thickBot="1" x14ac:dyDescent="0.3">
      <c r="A31" s="2"/>
      <c r="B31" s="2"/>
      <c r="C31" s="2"/>
      <c r="D31" s="2"/>
      <c r="E31" s="2" t="s">
        <v>10</v>
      </c>
      <c r="F31" s="2"/>
      <c r="G31" s="2"/>
      <c r="H31" s="2"/>
      <c r="I31" s="2" t="s">
        <v>10</v>
      </c>
    </row>
    <row r="32" spans="1:9" ht="39" thickTop="1" x14ac:dyDescent="0.25">
      <c r="A32" s="81"/>
      <c r="B32" s="82" t="s">
        <v>110</v>
      </c>
      <c r="C32" s="83" t="s">
        <v>12</v>
      </c>
      <c r="D32" s="96" t="s">
        <v>14</v>
      </c>
      <c r="E32" s="84">
        <v>154798</v>
      </c>
      <c r="F32" s="85"/>
      <c r="G32" s="86">
        <v>704</v>
      </c>
      <c r="H32" s="87" t="s">
        <v>15</v>
      </c>
      <c r="I32" s="88">
        <v>181.63759999999999</v>
      </c>
    </row>
    <row r="33" spans="1:9" x14ac:dyDescent="0.25">
      <c r="A33" s="12"/>
      <c r="B33" s="15" t="s">
        <v>70</v>
      </c>
      <c r="C33" s="65" t="s">
        <v>11</v>
      </c>
      <c r="D33" s="65" t="s">
        <v>13</v>
      </c>
      <c r="E33" s="89">
        <v>1850</v>
      </c>
      <c r="F33" s="90"/>
      <c r="G33" s="91">
        <v>10001</v>
      </c>
      <c r="H33" s="11" t="s">
        <v>57</v>
      </c>
      <c r="I33" s="92">
        <v>1449.9795999999999</v>
      </c>
    </row>
    <row r="34" spans="1:9" ht="114.75" x14ac:dyDescent="0.25">
      <c r="A34" s="5"/>
      <c r="B34" s="6" t="s">
        <v>71</v>
      </c>
      <c r="C34" s="7" t="s">
        <v>11</v>
      </c>
      <c r="D34" s="7" t="s">
        <v>13</v>
      </c>
      <c r="E34" s="8">
        <v>112</v>
      </c>
      <c r="F34" s="9"/>
      <c r="G34" s="10">
        <v>1134</v>
      </c>
      <c r="H34" s="11" t="s">
        <v>90</v>
      </c>
      <c r="I34" s="26">
        <v>13.477499999999999</v>
      </c>
    </row>
    <row r="35" spans="1:9" x14ac:dyDescent="0.25">
      <c r="A35" s="12"/>
      <c r="B35" s="15" t="s">
        <v>72</v>
      </c>
      <c r="C35" s="7" t="s">
        <v>11</v>
      </c>
      <c r="D35" s="16" t="s">
        <v>13</v>
      </c>
      <c r="E35" s="14">
        <v>156</v>
      </c>
      <c r="F35" s="17"/>
      <c r="G35" s="18">
        <v>704</v>
      </c>
      <c r="H35" s="11" t="s">
        <v>15</v>
      </c>
      <c r="I35" s="28">
        <v>31.136900000000001</v>
      </c>
    </row>
    <row r="36" spans="1:9" ht="38.25" x14ac:dyDescent="0.25">
      <c r="A36" s="5"/>
      <c r="B36" s="15" t="s">
        <v>49</v>
      </c>
      <c r="C36" s="16" t="s">
        <v>12</v>
      </c>
      <c r="D36" s="93" t="s">
        <v>14</v>
      </c>
      <c r="E36" s="14">
        <v>13654</v>
      </c>
      <c r="F36" s="17"/>
      <c r="G36" s="18">
        <v>567</v>
      </c>
      <c r="H36" s="11" t="s">
        <v>91</v>
      </c>
      <c r="I36" s="29">
        <v>77.938500000000005</v>
      </c>
    </row>
    <row r="37" spans="1:9" ht="38.25" x14ac:dyDescent="0.25">
      <c r="A37" s="5"/>
      <c r="B37" s="15" t="s">
        <v>73</v>
      </c>
      <c r="C37" s="70" t="s">
        <v>12</v>
      </c>
      <c r="D37" s="94" t="s">
        <v>14</v>
      </c>
      <c r="E37" s="14">
        <v>14946</v>
      </c>
      <c r="F37" s="17"/>
      <c r="G37" s="18">
        <v>704</v>
      </c>
      <c r="H37" s="11" t="s">
        <v>15</v>
      </c>
      <c r="I37" s="29">
        <v>179.5865</v>
      </c>
    </row>
    <row r="38" spans="1:9" ht="38.25" x14ac:dyDescent="0.25">
      <c r="A38" s="12"/>
      <c r="B38" s="15" t="s">
        <v>74</v>
      </c>
      <c r="C38" s="7" t="s">
        <v>12</v>
      </c>
      <c r="D38" s="95" t="s">
        <v>14</v>
      </c>
      <c r="E38" s="14">
        <v>488</v>
      </c>
      <c r="F38" s="17"/>
      <c r="G38" s="18">
        <v>1067</v>
      </c>
      <c r="H38" s="11" t="s">
        <v>92</v>
      </c>
      <c r="I38" s="28">
        <v>18.014199999999999</v>
      </c>
    </row>
    <row r="39" spans="1:9" ht="25.5" x14ac:dyDescent="0.25">
      <c r="A39" s="5"/>
      <c r="B39" s="6" t="s">
        <v>75</v>
      </c>
      <c r="C39" s="7" t="s">
        <v>11</v>
      </c>
      <c r="D39" s="95" t="s">
        <v>34</v>
      </c>
      <c r="E39" s="8">
        <v>6784</v>
      </c>
      <c r="F39" s="9"/>
      <c r="G39" s="10">
        <v>1067</v>
      </c>
      <c r="H39" s="11" t="s">
        <v>92</v>
      </c>
      <c r="I39" s="26">
        <v>270.04730000000001</v>
      </c>
    </row>
    <row r="40" spans="1:9" ht="25.5" x14ac:dyDescent="0.25">
      <c r="A40" s="12"/>
      <c r="B40" s="13" t="s">
        <v>76</v>
      </c>
      <c r="C40" s="7" t="s">
        <v>11</v>
      </c>
      <c r="D40" s="95" t="s">
        <v>34</v>
      </c>
      <c r="E40" s="8">
        <v>286</v>
      </c>
      <c r="F40" s="9"/>
      <c r="G40" s="10">
        <v>704</v>
      </c>
      <c r="H40" s="11" t="s">
        <v>15</v>
      </c>
      <c r="I40" s="27">
        <v>126.3121</v>
      </c>
    </row>
    <row r="41" spans="1:9" ht="38.25" x14ac:dyDescent="0.25">
      <c r="A41" s="5"/>
      <c r="B41" s="13" t="s">
        <v>77</v>
      </c>
      <c r="C41" s="7" t="s">
        <v>12</v>
      </c>
      <c r="D41" s="95" t="s">
        <v>14</v>
      </c>
      <c r="E41" s="8">
        <v>797</v>
      </c>
      <c r="F41" s="9"/>
      <c r="G41" s="10">
        <v>1067</v>
      </c>
      <c r="H41" s="11" t="s">
        <v>92</v>
      </c>
      <c r="I41" s="27">
        <v>435.79489999999998</v>
      </c>
    </row>
    <row r="42" spans="1:9" x14ac:dyDescent="0.25">
      <c r="A42" s="12"/>
      <c r="B42" s="15" t="s">
        <v>93</v>
      </c>
      <c r="C42" s="7" t="s">
        <v>21</v>
      </c>
      <c r="D42" s="16"/>
      <c r="E42" s="14">
        <v>5385</v>
      </c>
      <c r="F42" s="17" t="s">
        <v>19</v>
      </c>
      <c r="G42" s="18">
        <v>1067</v>
      </c>
      <c r="H42" s="11" t="s">
        <v>92</v>
      </c>
      <c r="I42" s="28">
        <v>152.1551</v>
      </c>
    </row>
    <row r="43" spans="1:9" x14ac:dyDescent="0.25">
      <c r="A43" s="5"/>
      <c r="B43" s="15">
        <v>544</v>
      </c>
      <c r="C43" s="7" t="s">
        <v>11</v>
      </c>
      <c r="D43" s="16" t="s">
        <v>16</v>
      </c>
      <c r="E43" s="14">
        <v>1379</v>
      </c>
      <c r="F43" s="17"/>
      <c r="G43" s="18">
        <v>704</v>
      </c>
      <c r="H43" s="11" t="s">
        <v>15</v>
      </c>
      <c r="I43" s="29">
        <v>15.714</v>
      </c>
    </row>
    <row r="44" spans="1:9" x14ac:dyDescent="0.25">
      <c r="A44" s="12"/>
      <c r="B44" s="15" t="s">
        <v>78</v>
      </c>
      <c r="C44" s="7" t="s">
        <v>11</v>
      </c>
      <c r="D44" s="16" t="s">
        <v>13</v>
      </c>
      <c r="E44" s="14">
        <v>1211</v>
      </c>
      <c r="F44" s="17"/>
      <c r="G44" s="18">
        <v>1067</v>
      </c>
      <c r="H44" s="11" t="s">
        <v>92</v>
      </c>
      <c r="I44" s="28">
        <v>70.685100000000006</v>
      </c>
    </row>
    <row r="45" spans="1:9" x14ac:dyDescent="0.25">
      <c r="A45" s="5"/>
      <c r="B45" s="6" t="s">
        <v>79</v>
      </c>
      <c r="C45" s="7" t="s">
        <v>11</v>
      </c>
      <c r="D45" s="7" t="s">
        <v>13</v>
      </c>
      <c r="E45" s="8">
        <v>294</v>
      </c>
      <c r="F45" s="9"/>
      <c r="G45" s="10">
        <v>1067</v>
      </c>
      <c r="H45" s="11" t="s">
        <v>92</v>
      </c>
      <c r="I45" s="26">
        <v>279.90039999999999</v>
      </c>
    </row>
    <row r="46" spans="1:9" ht="26.25" thickBot="1" x14ac:dyDescent="0.3">
      <c r="A46" s="30"/>
      <c r="B46" s="44" t="s">
        <v>94</v>
      </c>
      <c r="C46" s="76" t="s">
        <v>11</v>
      </c>
      <c r="D46" s="106" t="s">
        <v>34</v>
      </c>
      <c r="E46" s="77">
        <v>10156</v>
      </c>
      <c r="F46" s="78"/>
      <c r="G46" s="79">
        <v>1067</v>
      </c>
      <c r="H46" s="36" t="s">
        <v>92</v>
      </c>
      <c r="I46" s="45">
        <v>2.3956</v>
      </c>
    </row>
    <row r="47" spans="1:9" ht="15.75" thickTop="1" x14ac:dyDescent="0.25">
      <c r="H47" s="24" t="s">
        <v>22</v>
      </c>
      <c r="I47" s="25">
        <f>SUM(I32:I46)</f>
        <v>3304.7752999999998</v>
      </c>
    </row>
    <row r="49" spans="1:8" ht="16.5" customHeight="1" thickBot="1" x14ac:dyDescent="0.35">
      <c r="A49" s="120" t="s">
        <v>30</v>
      </c>
      <c r="B49" s="120"/>
      <c r="C49" s="120"/>
    </row>
    <row r="50" spans="1:8" ht="16.5" thickTop="1" thickBot="1" x14ac:dyDescent="0.3">
      <c r="A50" s="115" t="s">
        <v>23</v>
      </c>
      <c r="B50" s="115"/>
      <c r="C50" s="72" t="s">
        <v>24</v>
      </c>
      <c r="H50" s="98"/>
    </row>
    <row r="51" spans="1:8" ht="15.75" thickTop="1" x14ac:dyDescent="0.25">
      <c r="A51" s="121" t="s">
        <v>25</v>
      </c>
      <c r="B51" s="121"/>
      <c r="C51" s="73">
        <f>SUM(I6:I9,I12,I19,I32,I35:I37,I40,I43)</f>
        <v>1599.6698999999999</v>
      </c>
    </row>
    <row r="52" spans="1:8" x14ac:dyDescent="0.25">
      <c r="A52" s="122" t="s">
        <v>26</v>
      </c>
      <c r="B52" s="122"/>
      <c r="C52" s="3">
        <f>SUM(I34,I38:I39,I41:I42,I44:I46)</f>
        <v>1242.4701000000002</v>
      </c>
    </row>
    <row r="53" spans="1:8" x14ac:dyDescent="0.25">
      <c r="A53" s="118" t="s">
        <v>27</v>
      </c>
      <c r="B53" s="118"/>
      <c r="C53" s="3">
        <f>SUM(I10:I11,I18,I20:I25,I33)</f>
        <v>2753.3431</v>
      </c>
    </row>
    <row r="54" spans="1:8" ht="15.75" thickBot="1" x14ac:dyDescent="0.3">
      <c r="A54" s="119" t="s">
        <v>28</v>
      </c>
      <c r="B54" s="119"/>
      <c r="C54" s="74">
        <f>SUM(I13:I17)</f>
        <v>346.733</v>
      </c>
    </row>
    <row r="55" spans="1:8" ht="16.5" thickTop="1" thickBot="1" x14ac:dyDescent="0.3">
      <c r="A55" s="115" t="s">
        <v>29</v>
      </c>
      <c r="B55" s="115"/>
      <c r="C55" s="75">
        <f>C51+C52+C53+C54</f>
        <v>5942.2161000000006</v>
      </c>
    </row>
    <row r="56" spans="1:8" ht="15.75" thickTop="1" x14ac:dyDescent="0.25"/>
  </sheetData>
  <mergeCells count="12">
    <mergeCell ref="A1:H1"/>
    <mergeCell ref="A55:B55"/>
    <mergeCell ref="A53:B53"/>
    <mergeCell ref="A54:B54"/>
    <mergeCell ref="A49:C49"/>
    <mergeCell ref="A50:B50"/>
    <mergeCell ref="A2:E2"/>
    <mergeCell ref="A3:B3"/>
    <mergeCell ref="A51:B51"/>
    <mergeCell ref="A52:B52"/>
    <mergeCell ref="A28:E28"/>
    <mergeCell ref="A29:B2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8" fitToWidth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topLeftCell="A18" workbookViewId="0">
      <selection activeCell="M19" sqref="M19"/>
    </sheetView>
  </sheetViews>
  <sheetFormatPr defaultRowHeight="15" x14ac:dyDescent="0.25"/>
  <cols>
    <col min="1" max="1" width="7.7109375" customWidth="1"/>
    <col min="2" max="2" width="8.5703125" customWidth="1"/>
    <col min="3" max="4" width="15.7109375" customWidth="1"/>
    <col min="5" max="5" width="8.28515625" customWidth="1"/>
    <col min="6" max="6" width="7.28515625" customWidth="1"/>
    <col min="7" max="7" width="6.28515625" customWidth="1"/>
    <col min="8" max="8" width="69.140625" customWidth="1"/>
    <col min="9" max="9" width="7" customWidth="1"/>
  </cols>
  <sheetData>
    <row r="1" spans="1:9" ht="23.25" x14ac:dyDescent="0.25">
      <c r="A1" s="114" t="s">
        <v>154</v>
      </c>
      <c r="B1" s="114"/>
      <c r="C1" s="114"/>
      <c r="D1" s="114"/>
      <c r="E1" s="114"/>
      <c r="F1" s="114"/>
      <c r="G1" s="114"/>
      <c r="H1" s="114"/>
      <c r="I1" s="19"/>
    </row>
    <row r="2" spans="1:9" ht="18.75" x14ac:dyDescent="0.25">
      <c r="A2" s="116" t="s">
        <v>51</v>
      </c>
      <c r="B2" s="116"/>
      <c r="C2" s="116"/>
      <c r="D2" s="116"/>
      <c r="E2" s="116"/>
      <c r="F2" s="20"/>
      <c r="G2" s="21"/>
      <c r="H2" s="22"/>
      <c r="I2" s="21"/>
    </row>
    <row r="3" spans="1:9" ht="15.75" thickBot="1" x14ac:dyDescent="0.3">
      <c r="A3" s="117" t="s">
        <v>0</v>
      </c>
      <c r="B3" s="117"/>
      <c r="C3" s="21"/>
      <c r="D3" s="21"/>
      <c r="E3" s="21"/>
      <c r="F3" s="20"/>
      <c r="G3" s="21"/>
      <c r="H3" s="22"/>
      <c r="I3" s="21"/>
    </row>
    <row r="4" spans="1:9" ht="26.25" thickTop="1" x14ac:dyDescent="0.25">
      <c r="A4" s="1" t="s">
        <v>1</v>
      </c>
      <c r="B4" s="1" t="s">
        <v>18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1:9" ht="15.75" thickBot="1" x14ac:dyDescent="0.3">
      <c r="A5" s="2"/>
      <c r="B5" s="2"/>
      <c r="C5" s="2"/>
      <c r="D5" s="2"/>
      <c r="E5" s="2" t="s">
        <v>10</v>
      </c>
      <c r="F5" s="2"/>
      <c r="G5" s="2"/>
      <c r="H5" s="2"/>
      <c r="I5" s="2" t="s">
        <v>10</v>
      </c>
    </row>
    <row r="6" spans="1:9" ht="15.75" thickTop="1" x14ac:dyDescent="0.25">
      <c r="A6" s="5"/>
      <c r="B6" s="6" t="s">
        <v>96</v>
      </c>
      <c r="C6" s="7" t="s">
        <v>11</v>
      </c>
      <c r="D6" s="7"/>
      <c r="E6" s="8">
        <v>2795</v>
      </c>
      <c r="F6" s="9"/>
      <c r="G6" s="10">
        <v>10001</v>
      </c>
      <c r="H6" s="11" t="s">
        <v>52</v>
      </c>
      <c r="I6" s="26">
        <v>6.7729999999999997</v>
      </c>
    </row>
    <row r="7" spans="1:9" x14ac:dyDescent="0.25">
      <c r="A7" s="5"/>
      <c r="B7" s="6" t="s">
        <v>97</v>
      </c>
      <c r="C7" s="7" t="s">
        <v>11</v>
      </c>
      <c r="D7" s="7" t="s">
        <v>13</v>
      </c>
      <c r="E7" s="8">
        <v>106</v>
      </c>
      <c r="F7" s="9"/>
      <c r="G7" s="10">
        <v>10001</v>
      </c>
      <c r="H7" s="11" t="s">
        <v>52</v>
      </c>
      <c r="I7" s="26">
        <v>5.3781999999999996</v>
      </c>
    </row>
    <row r="8" spans="1:9" x14ac:dyDescent="0.25">
      <c r="A8" s="12"/>
      <c r="B8" s="13" t="s">
        <v>98</v>
      </c>
      <c r="C8" s="7" t="s">
        <v>11</v>
      </c>
      <c r="D8" s="7" t="s">
        <v>13</v>
      </c>
      <c r="E8" s="8">
        <v>44</v>
      </c>
      <c r="F8" s="9"/>
      <c r="G8" s="10">
        <v>10001</v>
      </c>
      <c r="H8" s="11" t="s">
        <v>52</v>
      </c>
      <c r="I8" s="27">
        <v>22.746300000000002</v>
      </c>
    </row>
    <row r="9" spans="1:9" x14ac:dyDescent="0.25">
      <c r="A9" s="5"/>
      <c r="B9" s="13" t="s">
        <v>99</v>
      </c>
      <c r="C9" s="7" t="s">
        <v>11</v>
      </c>
      <c r="D9" s="7" t="s">
        <v>13</v>
      </c>
      <c r="E9" s="8">
        <v>293</v>
      </c>
      <c r="F9" s="9"/>
      <c r="G9" s="10">
        <v>10001</v>
      </c>
      <c r="H9" s="11" t="s">
        <v>52</v>
      </c>
      <c r="I9" s="27">
        <v>55.4208</v>
      </c>
    </row>
    <row r="10" spans="1:9" x14ac:dyDescent="0.25">
      <c r="A10" s="12"/>
      <c r="B10" s="15" t="s">
        <v>100</v>
      </c>
      <c r="C10" s="7" t="s">
        <v>11</v>
      </c>
      <c r="D10" s="16" t="s">
        <v>13</v>
      </c>
      <c r="E10" s="14">
        <v>1225</v>
      </c>
      <c r="F10" s="17"/>
      <c r="G10" s="10">
        <v>10001</v>
      </c>
      <c r="H10" s="11" t="s">
        <v>52</v>
      </c>
      <c r="I10" s="28">
        <v>857.85799999999995</v>
      </c>
    </row>
    <row r="11" spans="1:9" x14ac:dyDescent="0.25">
      <c r="A11" s="5"/>
      <c r="B11" s="6" t="s">
        <v>101</v>
      </c>
      <c r="C11" s="7" t="s">
        <v>11</v>
      </c>
      <c r="D11" s="7" t="s">
        <v>13</v>
      </c>
      <c r="E11" s="8">
        <v>22</v>
      </c>
      <c r="F11" s="9"/>
      <c r="G11" s="10">
        <v>1308</v>
      </c>
      <c r="H11" s="11" t="s">
        <v>117</v>
      </c>
      <c r="I11" s="26">
        <v>3.915</v>
      </c>
    </row>
    <row r="12" spans="1:9" x14ac:dyDescent="0.25">
      <c r="A12" s="12"/>
      <c r="B12" s="13" t="s">
        <v>102</v>
      </c>
      <c r="C12" s="7" t="s">
        <v>11</v>
      </c>
      <c r="D12" s="7" t="s">
        <v>13</v>
      </c>
      <c r="E12" s="8">
        <v>26</v>
      </c>
      <c r="F12" s="9"/>
      <c r="G12" s="10">
        <v>1308</v>
      </c>
      <c r="H12" s="11" t="s">
        <v>117</v>
      </c>
      <c r="I12" s="27">
        <v>21.672599999999999</v>
      </c>
    </row>
    <row r="13" spans="1:9" x14ac:dyDescent="0.25">
      <c r="A13" s="5"/>
      <c r="B13" s="13" t="s">
        <v>103</v>
      </c>
      <c r="C13" s="7" t="s">
        <v>11</v>
      </c>
      <c r="D13" s="7" t="s">
        <v>13</v>
      </c>
      <c r="E13" s="8">
        <v>962</v>
      </c>
      <c r="F13" s="9"/>
      <c r="G13" s="10">
        <v>1308</v>
      </c>
      <c r="H13" s="11" t="s">
        <v>117</v>
      </c>
      <c r="I13" s="27">
        <v>649.13300000000004</v>
      </c>
    </row>
    <row r="14" spans="1:9" x14ac:dyDescent="0.25">
      <c r="A14" s="12"/>
      <c r="B14" s="15" t="s">
        <v>104</v>
      </c>
      <c r="C14" s="7" t="s">
        <v>11</v>
      </c>
      <c r="D14" s="16" t="s">
        <v>13</v>
      </c>
      <c r="E14" s="14">
        <v>905</v>
      </c>
      <c r="F14" s="17"/>
      <c r="G14" s="10">
        <v>10001</v>
      </c>
      <c r="H14" s="11" t="s">
        <v>52</v>
      </c>
      <c r="I14" s="28">
        <v>685.57629999999995</v>
      </c>
    </row>
    <row r="15" spans="1:9" x14ac:dyDescent="0.25">
      <c r="A15" s="5"/>
      <c r="B15" s="6" t="s">
        <v>108</v>
      </c>
      <c r="C15" s="7" t="s">
        <v>11</v>
      </c>
      <c r="D15" s="7" t="s">
        <v>13</v>
      </c>
      <c r="E15" s="8">
        <v>7</v>
      </c>
      <c r="F15" s="9"/>
      <c r="G15" s="10">
        <v>10001</v>
      </c>
      <c r="H15" s="11" t="s">
        <v>52</v>
      </c>
      <c r="I15" s="26">
        <v>5.5484</v>
      </c>
    </row>
    <row r="16" spans="1:9" x14ac:dyDescent="0.25">
      <c r="A16" s="12"/>
      <c r="B16" s="13" t="s">
        <v>105</v>
      </c>
      <c r="C16" s="7" t="s">
        <v>11</v>
      </c>
      <c r="D16" s="7" t="s">
        <v>13</v>
      </c>
      <c r="E16" s="8">
        <v>301</v>
      </c>
      <c r="F16" s="9"/>
      <c r="G16" s="10">
        <v>10001</v>
      </c>
      <c r="H16" s="11" t="s">
        <v>52</v>
      </c>
      <c r="I16" s="27">
        <v>235.8348</v>
      </c>
    </row>
    <row r="17" spans="1:14" ht="76.5" x14ac:dyDescent="0.25">
      <c r="A17" s="5"/>
      <c r="B17" s="13">
        <v>2819</v>
      </c>
      <c r="C17" s="7" t="s">
        <v>118</v>
      </c>
      <c r="D17" s="7"/>
      <c r="E17" s="8">
        <v>4014</v>
      </c>
      <c r="F17" s="9" t="s">
        <v>19</v>
      </c>
      <c r="G17" s="10">
        <v>1577</v>
      </c>
      <c r="H17" s="11" t="s">
        <v>156</v>
      </c>
      <c r="I17" s="27">
        <v>78.595100000000002</v>
      </c>
    </row>
    <row r="18" spans="1:14" ht="76.5" x14ac:dyDescent="0.25">
      <c r="A18" s="12"/>
      <c r="B18" s="15">
        <v>2817</v>
      </c>
      <c r="C18" s="7" t="s">
        <v>118</v>
      </c>
      <c r="D18" s="16"/>
      <c r="E18" s="14">
        <v>2259</v>
      </c>
      <c r="F18" s="17" t="s">
        <v>19</v>
      </c>
      <c r="G18" s="10">
        <v>1577</v>
      </c>
      <c r="H18" s="11" t="s">
        <v>156</v>
      </c>
      <c r="I18" s="28">
        <v>42.656599999999997</v>
      </c>
    </row>
    <row r="19" spans="1:14" ht="38.25" x14ac:dyDescent="0.25">
      <c r="A19" s="5"/>
      <c r="B19" s="6" t="s">
        <v>106</v>
      </c>
      <c r="C19" s="7" t="s">
        <v>12</v>
      </c>
      <c r="D19" s="95" t="s">
        <v>14</v>
      </c>
      <c r="E19" s="8">
        <v>98</v>
      </c>
      <c r="F19" s="9"/>
      <c r="G19" s="10">
        <v>10001</v>
      </c>
      <c r="H19" s="11" t="s">
        <v>52</v>
      </c>
      <c r="I19" s="26">
        <v>17.1341</v>
      </c>
    </row>
    <row r="20" spans="1:14" ht="38.25" x14ac:dyDescent="0.25">
      <c r="A20" s="12"/>
      <c r="B20" s="13" t="s">
        <v>107</v>
      </c>
      <c r="C20" s="7" t="s">
        <v>12</v>
      </c>
      <c r="D20" s="95" t="s">
        <v>14</v>
      </c>
      <c r="E20" s="8">
        <v>629</v>
      </c>
      <c r="F20" s="9"/>
      <c r="G20" s="10">
        <v>10001</v>
      </c>
      <c r="H20" s="11" t="s">
        <v>52</v>
      </c>
      <c r="I20" s="27">
        <v>35.900199999999998</v>
      </c>
    </row>
    <row r="21" spans="1:14" ht="39" thickBot="1" x14ac:dyDescent="0.35">
      <c r="A21" s="37"/>
      <c r="B21" s="44" t="s">
        <v>109</v>
      </c>
      <c r="C21" s="32" t="s">
        <v>12</v>
      </c>
      <c r="D21" s="97" t="s">
        <v>14</v>
      </c>
      <c r="E21" s="40">
        <v>808</v>
      </c>
      <c r="F21" s="41"/>
      <c r="G21" s="42">
        <v>2204</v>
      </c>
      <c r="H21" s="36" t="s">
        <v>15</v>
      </c>
      <c r="I21" s="45">
        <v>355.05279999999999</v>
      </c>
      <c r="N21" s="23"/>
    </row>
    <row r="22" spans="1:14" ht="15.75" thickTop="1" x14ac:dyDescent="0.25">
      <c r="H22" s="24" t="s">
        <v>22</v>
      </c>
      <c r="I22" s="25">
        <f>SUM(I6:I21)</f>
        <v>3079.1952000000001</v>
      </c>
    </row>
    <row r="24" spans="1:14" ht="18.75" x14ac:dyDescent="0.25">
      <c r="A24" s="116" t="s">
        <v>54</v>
      </c>
      <c r="B24" s="116"/>
      <c r="C24" s="116"/>
      <c r="D24" s="116"/>
      <c r="E24" s="116"/>
      <c r="F24" s="20"/>
      <c r="G24" s="21"/>
      <c r="H24" s="22"/>
      <c r="I24" s="21"/>
    </row>
    <row r="25" spans="1:14" ht="15.75" thickBot="1" x14ac:dyDescent="0.3">
      <c r="A25" s="117" t="s">
        <v>0</v>
      </c>
      <c r="B25" s="117"/>
      <c r="C25" s="21"/>
      <c r="D25" s="21"/>
      <c r="E25" s="21"/>
      <c r="F25" s="20"/>
      <c r="G25" s="21"/>
      <c r="H25" s="22"/>
      <c r="I25" s="21"/>
    </row>
    <row r="26" spans="1:14" ht="26.25" thickTop="1" x14ac:dyDescent="0.25">
      <c r="A26" s="1" t="s">
        <v>1</v>
      </c>
      <c r="B26" s="1" t="s">
        <v>2</v>
      </c>
      <c r="C26" s="1" t="s">
        <v>3</v>
      </c>
      <c r="D26" s="1" t="s">
        <v>4</v>
      </c>
      <c r="E26" s="1" t="s">
        <v>5</v>
      </c>
      <c r="F26" s="1" t="s">
        <v>6</v>
      </c>
      <c r="G26" s="1" t="s">
        <v>7</v>
      </c>
      <c r="H26" s="1" t="s">
        <v>8</v>
      </c>
      <c r="I26" s="1" t="s">
        <v>9</v>
      </c>
    </row>
    <row r="27" spans="1:14" ht="15.75" thickBot="1" x14ac:dyDescent="0.3">
      <c r="A27" s="2"/>
      <c r="B27" s="2"/>
      <c r="C27" s="2"/>
      <c r="D27" s="2"/>
      <c r="E27" s="2" t="s">
        <v>10</v>
      </c>
      <c r="F27" s="2"/>
      <c r="G27" s="2"/>
      <c r="H27" s="2"/>
      <c r="I27" s="2" t="s">
        <v>10</v>
      </c>
      <c r="N27" s="4"/>
    </row>
    <row r="28" spans="1:14" ht="39.75" thickTop="1" thickBot="1" x14ac:dyDescent="0.3">
      <c r="A28" s="37"/>
      <c r="B28" s="39" t="s">
        <v>110</v>
      </c>
      <c r="C28" s="32" t="s">
        <v>12</v>
      </c>
      <c r="D28" s="97" t="s">
        <v>14</v>
      </c>
      <c r="E28" s="40">
        <v>154798</v>
      </c>
      <c r="F28" s="41"/>
      <c r="G28" s="42">
        <v>704</v>
      </c>
      <c r="H28" s="36" t="s">
        <v>15</v>
      </c>
      <c r="I28" s="43">
        <v>2930.9108999999999</v>
      </c>
    </row>
    <row r="29" spans="1:14" ht="15.75" thickTop="1" x14ac:dyDescent="0.25">
      <c r="H29" s="24" t="s">
        <v>22</v>
      </c>
      <c r="I29" s="25">
        <f>SUM(I28)</f>
        <v>2930.9108999999999</v>
      </c>
    </row>
    <row r="31" spans="1:14" ht="18.75" x14ac:dyDescent="0.25">
      <c r="A31" s="116" t="s">
        <v>119</v>
      </c>
      <c r="B31" s="116"/>
      <c r="C31" s="116"/>
      <c r="D31" s="116"/>
      <c r="E31" s="116"/>
      <c r="F31" s="20"/>
      <c r="G31" s="21"/>
      <c r="H31" s="22"/>
      <c r="I31" s="21"/>
    </row>
    <row r="32" spans="1:14" ht="15.75" thickBot="1" x14ac:dyDescent="0.3">
      <c r="A32" s="117" t="s">
        <v>0</v>
      </c>
      <c r="B32" s="117"/>
      <c r="C32" s="21"/>
      <c r="D32" s="21"/>
      <c r="E32" s="21"/>
      <c r="F32" s="20"/>
      <c r="G32" s="21"/>
      <c r="H32" s="22"/>
      <c r="I32" s="21"/>
    </row>
    <row r="33" spans="1:9" ht="26.25" thickTop="1" x14ac:dyDescent="0.25">
      <c r="A33" s="1" t="s">
        <v>1</v>
      </c>
      <c r="B33" s="1" t="s">
        <v>2</v>
      </c>
      <c r="C33" s="1" t="s">
        <v>3</v>
      </c>
      <c r="D33" s="1" t="s">
        <v>4</v>
      </c>
      <c r="E33" s="1" t="s">
        <v>5</v>
      </c>
      <c r="F33" s="1" t="s">
        <v>6</v>
      </c>
      <c r="G33" s="1" t="s">
        <v>7</v>
      </c>
      <c r="H33" s="1" t="s">
        <v>8</v>
      </c>
      <c r="I33" s="1" t="s">
        <v>9</v>
      </c>
    </row>
    <row r="34" spans="1:9" ht="15.75" thickBot="1" x14ac:dyDescent="0.3">
      <c r="A34" s="2"/>
      <c r="B34" s="2"/>
      <c r="C34" s="2"/>
      <c r="D34" s="2"/>
      <c r="E34" s="2" t="s">
        <v>10</v>
      </c>
      <c r="F34" s="2"/>
      <c r="G34" s="2"/>
      <c r="H34" s="2"/>
      <c r="I34" s="2" t="s">
        <v>10</v>
      </c>
    </row>
    <row r="35" spans="1:9" ht="15.75" thickTop="1" x14ac:dyDescent="0.25">
      <c r="A35" s="5"/>
      <c r="B35" s="6">
        <v>1566</v>
      </c>
      <c r="C35" s="7" t="s">
        <v>11</v>
      </c>
      <c r="D35" s="7" t="s">
        <v>16</v>
      </c>
      <c r="E35" s="8">
        <v>1189</v>
      </c>
      <c r="F35" s="9"/>
      <c r="G35" s="10">
        <v>1115</v>
      </c>
      <c r="H35" s="11" t="s">
        <v>15</v>
      </c>
      <c r="I35" s="26">
        <v>134.8486</v>
      </c>
    </row>
    <row r="36" spans="1:9" x14ac:dyDescent="0.25">
      <c r="A36" s="5"/>
      <c r="B36" s="6" t="s">
        <v>111</v>
      </c>
      <c r="C36" s="7" t="s">
        <v>11</v>
      </c>
      <c r="D36" s="7" t="s">
        <v>17</v>
      </c>
      <c r="E36" s="8">
        <v>23486</v>
      </c>
      <c r="F36" s="9"/>
      <c r="G36" s="10">
        <v>10001</v>
      </c>
      <c r="H36" s="11" t="s">
        <v>120</v>
      </c>
      <c r="I36" s="26">
        <v>79.545100000000005</v>
      </c>
    </row>
    <row r="37" spans="1:9" ht="25.5" x14ac:dyDescent="0.25">
      <c r="A37" s="5"/>
      <c r="B37" s="6" t="s">
        <v>31</v>
      </c>
      <c r="C37" s="7" t="s">
        <v>11</v>
      </c>
      <c r="D37" s="95" t="s">
        <v>34</v>
      </c>
      <c r="E37" s="8">
        <v>2520</v>
      </c>
      <c r="F37" s="9"/>
      <c r="G37" s="10">
        <v>1115</v>
      </c>
      <c r="H37" s="11" t="s">
        <v>15</v>
      </c>
      <c r="I37" s="26">
        <v>498.01440000000002</v>
      </c>
    </row>
    <row r="38" spans="1:9" x14ac:dyDescent="0.25">
      <c r="A38" s="5"/>
      <c r="B38" s="6" t="s">
        <v>112</v>
      </c>
      <c r="C38" s="7" t="s">
        <v>20</v>
      </c>
      <c r="D38" s="7"/>
      <c r="E38" s="8">
        <v>31</v>
      </c>
      <c r="F38" s="9" t="s">
        <v>19</v>
      </c>
      <c r="G38" s="10">
        <v>1115</v>
      </c>
      <c r="H38" s="11" t="s">
        <v>15</v>
      </c>
      <c r="I38" s="26">
        <v>2.6956000000000002</v>
      </c>
    </row>
    <row r="39" spans="1:9" x14ac:dyDescent="0.25">
      <c r="A39" s="5"/>
      <c r="B39" s="6" t="s">
        <v>113</v>
      </c>
      <c r="C39" s="7" t="s">
        <v>20</v>
      </c>
      <c r="D39" s="7"/>
      <c r="E39" s="8">
        <v>74</v>
      </c>
      <c r="F39" s="9" t="s">
        <v>19</v>
      </c>
      <c r="G39" s="10">
        <v>10001</v>
      </c>
      <c r="H39" s="11" t="s">
        <v>120</v>
      </c>
      <c r="I39" s="26">
        <v>16.7636</v>
      </c>
    </row>
    <row r="40" spans="1:9" x14ac:dyDescent="0.25">
      <c r="A40" s="5"/>
      <c r="B40" s="6" t="s">
        <v>114</v>
      </c>
      <c r="C40" s="7" t="s">
        <v>20</v>
      </c>
      <c r="D40" s="7"/>
      <c r="E40" s="8">
        <v>80</v>
      </c>
      <c r="F40" s="9" t="s">
        <v>19</v>
      </c>
      <c r="G40" s="10">
        <v>10001</v>
      </c>
      <c r="H40" s="11" t="s">
        <v>120</v>
      </c>
      <c r="I40" s="26">
        <v>11.2354</v>
      </c>
    </row>
    <row r="41" spans="1:9" x14ac:dyDescent="0.25">
      <c r="A41" s="5"/>
      <c r="B41" s="6" t="s">
        <v>115</v>
      </c>
      <c r="C41" s="7" t="s">
        <v>20</v>
      </c>
      <c r="D41" s="7"/>
      <c r="E41" s="8">
        <v>34</v>
      </c>
      <c r="F41" s="9" t="s">
        <v>19</v>
      </c>
      <c r="G41" s="10">
        <v>10001</v>
      </c>
      <c r="H41" s="11" t="s">
        <v>120</v>
      </c>
      <c r="I41" s="26">
        <v>2.4702000000000002</v>
      </c>
    </row>
    <row r="42" spans="1:9" ht="15.75" thickBot="1" x14ac:dyDescent="0.3">
      <c r="A42" s="30"/>
      <c r="B42" s="31" t="s">
        <v>116</v>
      </c>
      <c r="C42" s="76" t="s">
        <v>11</v>
      </c>
      <c r="D42" s="76" t="s">
        <v>17</v>
      </c>
      <c r="E42" s="77">
        <v>27</v>
      </c>
      <c r="F42" s="78"/>
      <c r="G42" s="79">
        <v>10001</v>
      </c>
      <c r="H42" s="36" t="s">
        <v>120</v>
      </c>
      <c r="I42" s="80">
        <v>2.802</v>
      </c>
    </row>
    <row r="43" spans="1:9" ht="15.75" thickTop="1" x14ac:dyDescent="0.25">
      <c r="H43" s="24" t="s">
        <v>22</v>
      </c>
      <c r="I43" s="25">
        <f>SUM(I35:I42)</f>
        <v>748.37490000000014</v>
      </c>
    </row>
    <row r="45" spans="1:9" ht="16.5" customHeight="1" thickBot="1" x14ac:dyDescent="0.35">
      <c r="A45" s="120" t="s">
        <v>30</v>
      </c>
      <c r="B45" s="120"/>
      <c r="C45" s="120"/>
    </row>
    <row r="46" spans="1:9" ht="16.5" thickTop="1" thickBot="1" x14ac:dyDescent="0.3">
      <c r="A46" s="115" t="s">
        <v>23</v>
      </c>
      <c r="B46" s="115"/>
      <c r="C46" s="72" t="s">
        <v>24</v>
      </c>
    </row>
    <row r="47" spans="1:9" ht="15.75" thickTop="1" x14ac:dyDescent="0.25">
      <c r="A47" s="121" t="s">
        <v>25</v>
      </c>
      <c r="B47" s="121"/>
      <c r="C47" s="73">
        <f>SUM(I21,I28,I35,I37:I38)</f>
        <v>3921.5222999999996</v>
      </c>
    </row>
    <row r="48" spans="1:9" x14ac:dyDescent="0.25">
      <c r="A48" s="122" t="s">
        <v>26</v>
      </c>
      <c r="B48" s="122"/>
      <c r="C48" s="3">
        <f>SUM(I11:I13,I17:I18)</f>
        <v>795.97230000000002</v>
      </c>
    </row>
    <row r="49" spans="1:3" x14ac:dyDescent="0.25">
      <c r="A49" s="118" t="s">
        <v>27</v>
      </c>
      <c r="B49" s="118"/>
      <c r="C49" s="3">
        <f>SUM(I6:I10,I14:I16,I19:I20,I36,I39:I42)</f>
        <v>2040.9863999999998</v>
      </c>
    </row>
    <row r="50" spans="1:3" ht="15.75" thickBot="1" x14ac:dyDescent="0.3">
      <c r="A50" s="119" t="s">
        <v>28</v>
      </c>
      <c r="B50" s="119"/>
      <c r="C50" s="74">
        <v>0</v>
      </c>
    </row>
    <row r="51" spans="1:3" ht="16.5" thickTop="1" thickBot="1" x14ac:dyDescent="0.3">
      <c r="A51" s="115" t="s">
        <v>29</v>
      </c>
      <c r="B51" s="115"/>
      <c r="C51" s="75">
        <f>C47+C48+C49+C50</f>
        <v>6758.4809999999998</v>
      </c>
    </row>
    <row r="52" spans="1:3" ht="15.75" thickTop="1" x14ac:dyDescent="0.25"/>
  </sheetData>
  <mergeCells count="14">
    <mergeCell ref="A1:H1"/>
    <mergeCell ref="A46:B46"/>
    <mergeCell ref="A51:B51"/>
    <mergeCell ref="A47:B47"/>
    <mergeCell ref="A48:B48"/>
    <mergeCell ref="A49:B49"/>
    <mergeCell ref="A50:B50"/>
    <mergeCell ref="A2:E2"/>
    <mergeCell ref="A3:B3"/>
    <mergeCell ref="A45:C45"/>
    <mergeCell ref="A24:E24"/>
    <mergeCell ref="A25:B25"/>
    <mergeCell ref="A31:E31"/>
    <mergeCell ref="A32:B32"/>
  </mergeCells>
  <pageMargins left="0.7" right="0.7" top="0.78740157499999996" bottom="0.78740157499999996" header="0.3" footer="0.3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G19" sqref="G19"/>
    </sheetView>
  </sheetViews>
  <sheetFormatPr defaultRowHeight="15" x14ac:dyDescent="0.25"/>
  <cols>
    <col min="1" max="1" width="7.7109375" customWidth="1"/>
    <col min="2" max="2" width="8.5703125" customWidth="1"/>
    <col min="3" max="4" width="15.7109375" customWidth="1"/>
    <col min="5" max="5" width="8.28515625" customWidth="1"/>
    <col min="6" max="6" width="7.28515625" customWidth="1"/>
    <col min="7" max="7" width="6.28515625" customWidth="1"/>
    <col min="8" max="8" width="69.140625" customWidth="1"/>
    <col min="9" max="9" width="7" customWidth="1"/>
  </cols>
  <sheetData>
    <row r="1" spans="1:9" ht="23.25" x14ac:dyDescent="0.25">
      <c r="A1" s="114" t="s">
        <v>121</v>
      </c>
      <c r="B1" s="114"/>
      <c r="C1" s="114"/>
      <c r="D1" s="114"/>
      <c r="E1" s="114"/>
      <c r="F1" s="19"/>
      <c r="G1" s="19"/>
      <c r="H1" s="19"/>
      <c r="I1" s="19"/>
    </row>
    <row r="2" spans="1:9" ht="18.75" x14ac:dyDescent="0.25">
      <c r="A2" s="116" t="s">
        <v>119</v>
      </c>
      <c r="B2" s="116"/>
      <c r="C2" s="116"/>
      <c r="D2" s="116"/>
      <c r="E2" s="116"/>
      <c r="F2" s="20"/>
      <c r="G2" s="21"/>
      <c r="H2" s="22"/>
      <c r="I2" s="21"/>
    </row>
    <row r="3" spans="1:9" ht="15.75" thickBot="1" x14ac:dyDescent="0.3">
      <c r="A3" s="117" t="s">
        <v>0</v>
      </c>
      <c r="B3" s="117"/>
      <c r="C3" s="21"/>
      <c r="D3" s="21"/>
      <c r="E3" s="21"/>
      <c r="F3" s="20"/>
      <c r="G3" s="21"/>
      <c r="H3" s="22"/>
      <c r="I3" s="21"/>
    </row>
    <row r="4" spans="1:9" ht="26.25" thickTop="1" x14ac:dyDescent="0.25">
      <c r="A4" s="1" t="s">
        <v>1</v>
      </c>
      <c r="B4" s="1" t="s">
        <v>18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1:9" ht="15.75" thickBot="1" x14ac:dyDescent="0.3">
      <c r="A5" s="2"/>
      <c r="B5" s="2"/>
      <c r="C5" s="2"/>
      <c r="D5" s="2"/>
      <c r="E5" s="2" t="s">
        <v>10</v>
      </c>
      <c r="F5" s="2"/>
      <c r="G5" s="2"/>
      <c r="H5" s="2"/>
      <c r="I5" s="2" t="s">
        <v>10</v>
      </c>
    </row>
    <row r="6" spans="1:9" ht="15.75" thickTop="1" x14ac:dyDescent="0.25">
      <c r="A6" s="19"/>
      <c r="B6" s="19"/>
      <c r="C6" s="19"/>
      <c r="D6" s="19"/>
      <c r="E6" s="19"/>
      <c r="F6" s="19"/>
      <c r="G6" s="19"/>
      <c r="H6" s="24" t="s">
        <v>22</v>
      </c>
      <c r="I6" s="25">
        <v>0</v>
      </c>
    </row>
    <row r="7" spans="1:9" x14ac:dyDescent="0.25">
      <c r="H7" s="24"/>
      <c r="I7" s="25"/>
    </row>
    <row r="8" spans="1:9" ht="19.5" thickBot="1" x14ac:dyDescent="0.35">
      <c r="A8" s="120" t="s">
        <v>30</v>
      </c>
      <c r="B8" s="120"/>
      <c r="C8" s="120"/>
      <c r="D8" s="23"/>
    </row>
    <row r="9" spans="1:9" ht="16.5" customHeight="1" thickTop="1" thickBot="1" x14ac:dyDescent="0.3">
      <c r="A9" s="115" t="s">
        <v>23</v>
      </c>
      <c r="B9" s="115"/>
      <c r="C9" s="72" t="s">
        <v>24</v>
      </c>
    </row>
    <row r="10" spans="1:9" ht="15.75" thickTop="1" x14ac:dyDescent="0.25">
      <c r="A10" s="121" t="s">
        <v>25</v>
      </c>
      <c r="B10" s="121"/>
      <c r="C10" s="73">
        <v>0</v>
      </c>
    </row>
    <row r="11" spans="1:9" x14ac:dyDescent="0.25">
      <c r="A11" s="122" t="s">
        <v>26</v>
      </c>
      <c r="B11" s="122"/>
      <c r="C11" s="3">
        <v>0</v>
      </c>
    </row>
    <row r="12" spans="1:9" x14ac:dyDescent="0.25">
      <c r="A12" s="118" t="s">
        <v>27</v>
      </c>
      <c r="B12" s="118"/>
      <c r="C12" s="3">
        <v>0</v>
      </c>
    </row>
    <row r="13" spans="1:9" ht="15.75" thickBot="1" x14ac:dyDescent="0.3">
      <c r="A13" s="119" t="s">
        <v>28</v>
      </c>
      <c r="B13" s="119"/>
      <c r="C13" s="74">
        <v>0</v>
      </c>
    </row>
    <row r="14" spans="1:9" ht="16.5" thickTop="1" thickBot="1" x14ac:dyDescent="0.3">
      <c r="A14" s="115" t="s">
        <v>29</v>
      </c>
      <c r="B14" s="115"/>
      <c r="C14" s="75">
        <f>C10+C11+C12+C13</f>
        <v>0</v>
      </c>
      <c r="D14" s="4"/>
    </row>
    <row r="15" spans="1:9" ht="15.75" thickTop="1" x14ac:dyDescent="0.25"/>
  </sheetData>
  <mergeCells count="10">
    <mergeCell ref="A14:B14"/>
    <mergeCell ref="A2:E2"/>
    <mergeCell ref="A3:B3"/>
    <mergeCell ref="A8:C8"/>
    <mergeCell ref="A1:E1"/>
    <mergeCell ref="A9:B9"/>
    <mergeCell ref="A10:B10"/>
    <mergeCell ref="A11:B11"/>
    <mergeCell ref="A12:B12"/>
    <mergeCell ref="A13:B13"/>
  </mergeCells>
  <pageMargins left="0.7" right="0.7" top="0.78740157499999996" bottom="0.78740157499999996" header="0.3" footer="0.3"/>
  <pageSetup paperSize="9" scale="6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opLeftCell="A4" zoomScaleNormal="100" workbookViewId="0">
      <selection activeCell="L20" sqref="L20"/>
    </sheetView>
  </sheetViews>
  <sheetFormatPr defaultRowHeight="15" x14ac:dyDescent="0.25"/>
  <cols>
    <col min="1" max="1" width="8.5703125" customWidth="1"/>
    <col min="2" max="3" width="15.7109375" customWidth="1"/>
    <col min="4" max="4" width="8.28515625" customWidth="1"/>
    <col min="5" max="5" width="7.28515625" customWidth="1"/>
    <col min="6" max="6" width="6.28515625" customWidth="1"/>
    <col min="7" max="7" width="69.140625" customWidth="1"/>
    <col min="8" max="8" width="7" customWidth="1"/>
    <col min="9" max="9" width="9.140625" customWidth="1"/>
  </cols>
  <sheetData>
    <row r="1" spans="1:9" ht="23.25" x14ac:dyDescent="0.25">
      <c r="A1" s="114" t="s">
        <v>122</v>
      </c>
      <c r="B1" s="114"/>
      <c r="C1" s="114"/>
      <c r="D1" s="114"/>
      <c r="E1" s="114"/>
      <c r="F1" s="19"/>
      <c r="G1" s="19"/>
      <c r="H1" s="19"/>
      <c r="I1" s="19"/>
    </row>
    <row r="2" spans="1:9" ht="18.75" x14ac:dyDescent="0.25">
      <c r="A2" s="116" t="s">
        <v>119</v>
      </c>
      <c r="B2" s="116"/>
      <c r="C2" s="116"/>
      <c r="D2" s="116"/>
      <c r="E2" s="116"/>
      <c r="F2" s="20"/>
      <c r="G2" s="21"/>
      <c r="H2" s="22"/>
      <c r="I2" s="21"/>
    </row>
    <row r="3" spans="1:9" ht="15.75" thickBot="1" x14ac:dyDescent="0.3">
      <c r="A3" s="117" t="s">
        <v>0</v>
      </c>
      <c r="B3" s="117"/>
      <c r="C3" s="21"/>
      <c r="D3" s="21"/>
      <c r="E3" s="21"/>
      <c r="F3" s="20"/>
      <c r="G3" s="21"/>
      <c r="H3" s="22"/>
      <c r="I3" s="21"/>
    </row>
    <row r="4" spans="1:9" ht="26.25" thickTop="1" x14ac:dyDescent="0.25">
      <c r="A4" s="1" t="s">
        <v>18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</row>
    <row r="5" spans="1:9" ht="15.75" thickBot="1" x14ac:dyDescent="0.3">
      <c r="A5" s="2"/>
      <c r="B5" s="2"/>
      <c r="C5" s="2"/>
      <c r="D5" s="2" t="s">
        <v>10</v>
      </c>
      <c r="E5" s="2"/>
      <c r="F5" s="2"/>
      <c r="G5" s="2"/>
      <c r="H5" s="2" t="s">
        <v>10</v>
      </c>
    </row>
    <row r="6" spans="1:9" ht="26.25" thickTop="1" x14ac:dyDescent="0.25">
      <c r="A6" s="107" t="s">
        <v>124</v>
      </c>
      <c r="B6" s="7" t="s">
        <v>11</v>
      </c>
      <c r="C6" s="7" t="s">
        <v>17</v>
      </c>
      <c r="D6" s="8">
        <v>10757</v>
      </c>
      <c r="E6" s="9"/>
      <c r="F6" s="10">
        <v>510</v>
      </c>
      <c r="G6" s="11" t="s">
        <v>53</v>
      </c>
      <c r="H6" s="26">
        <v>233.49700000000001</v>
      </c>
    </row>
    <row r="7" spans="1:9" x14ac:dyDescent="0.25">
      <c r="A7" s="107" t="s">
        <v>125</v>
      </c>
      <c r="B7" s="7" t="s">
        <v>11</v>
      </c>
      <c r="C7" s="7" t="s">
        <v>17</v>
      </c>
      <c r="D7" s="8">
        <v>336</v>
      </c>
      <c r="E7" s="9"/>
      <c r="F7" s="10">
        <v>10001</v>
      </c>
      <c r="G7" s="11" t="s">
        <v>120</v>
      </c>
      <c r="H7" s="26">
        <v>167.47049999999999</v>
      </c>
    </row>
    <row r="8" spans="1:9" x14ac:dyDescent="0.25">
      <c r="A8" s="108" t="s">
        <v>126</v>
      </c>
      <c r="B8" s="7" t="s">
        <v>11</v>
      </c>
      <c r="C8" s="7" t="s">
        <v>13</v>
      </c>
      <c r="D8" s="8">
        <v>733</v>
      </c>
      <c r="E8" s="9"/>
      <c r="F8" s="10">
        <v>10001</v>
      </c>
      <c r="G8" s="11" t="s">
        <v>120</v>
      </c>
      <c r="H8" s="27">
        <v>10.315</v>
      </c>
    </row>
    <row r="9" spans="1:9" x14ac:dyDescent="0.25">
      <c r="A9" s="108" t="s">
        <v>127</v>
      </c>
      <c r="B9" s="7" t="s">
        <v>11</v>
      </c>
      <c r="C9" s="7" t="s">
        <v>17</v>
      </c>
      <c r="D9" s="8">
        <v>1810</v>
      </c>
      <c r="E9" s="9"/>
      <c r="F9" s="10">
        <v>10001</v>
      </c>
      <c r="G9" s="11" t="s">
        <v>120</v>
      </c>
      <c r="H9" s="27">
        <v>483.76760000000002</v>
      </c>
    </row>
    <row r="10" spans="1:9" x14ac:dyDescent="0.25">
      <c r="A10" s="108">
        <v>885</v>
      </c>
      <c r="B10" s="7" t="s">
        <v>20</v>
      </c>
      <c r="C10" s="7"/>
      <c r="D10" s="8">
        <v>291</v>
      </c>
      <c r="E10" s="9" t="s">
        <v>19</v>
      </c>
      <c r="F10" s="10">
        <v>178</v>
      </c>
      <c r="G10" s="11" t="s">
        <v>167</v>
      </c>
      <c r="H10" s="27">
        <v>10.271599999999999</v>
      </c>
    </row>
    <row r="11" spans="1:9" ht="26.25" thickBot="1" x14ac:dyDescent="0.3">
      <c r="A11" s="109" t="s">
        <v>128</v>
      </c>
      <c r="B11" s="32" t="s">
        <v>20</v>
      </c>
      <c r="C11" s="32"/>
      <c r="D11" s="40">
        <v>202</v>
      </c>
      <c r="E11" s="41" t="s">
        <v>19</v>
      </c>
      <c r="F11" s="42">
        <v>22</v>
      </c>
      <c r="G11" s="36" t="s">
        <v>157</v>
      </c>
      <c r="H11" s="45">
        <v>44.075800000000001</v>
      </c>
    </row>
    <row r="12" spans="1:9" ht="15.75" thickTop="1" x14ac:dyDescent="0.25">
      <c r="G12" s="24" t="s">
        <v>22</v>
      </c>
      <c r="H12" s="25">
        <f>SUM(H6:H11)</f>
        <v>949.39749999999992</v>
      </c>
    </row>
    <row r="14" spans="1:9" ht="18.75" x14ac:dyDescent="0.25">
      <c r="A14" s="116" t="s">
        <v>139</v>
      </c>
      <c r="B14" s="116"/>
      <c r="C14" s="116"/>
      <c r="D14" s="116"/>
      <c r="E14" s="116"/>
      <c r="F14" s="20"/>
      <c r="G14" s="21"/>
      <c r="H14" s="22"/>
      <c r="I14" s="21"/>
    </row>
    <row r="15" spans="1:9" ht="15.75" thickBot="1" x14ac:dyDescent="0.3">
      <c r="A15" s="117" t="s">
        <v>0</v>
      </c>
      <c r="B15" s="117"/>
      <c r="C15" s="21"/>
      <c r="D15" s="21"/>
      <c r="E15" s="21"/>
      <c r="F15" s="20"/>
      <c r="G15" s="21"/>
      <c r="H15" s="22"/>
      <c r="I15" s="21"/>
    </row>
    <row r="16" spans="1:9" ht="26.25" thickTop="1" x14ac:dyDescent="0.25">
      <c r="A16" s="1" t="s">
        <v>18</v>
      </c>
      <c r="B16" s="1" t="s">
        <v>3</v>
      </c>
      <c r="C16" s="1" t="s">
        <v>4</v>
      </c>
      <c r="D16" s="1" t="s">
        <v>5</v>
      </c>
      <c r="E16" s="1" t="s">
        <v>6</v>
      </c>
      <c r="F16" s="1" t="s">
        <v>7</v>
      </c>
      <c r="G16" s="1" t="s">
        <v>8</v>
      </c>
      <c r="H16" s="1" t="s">
        <v>9</v>
      </c>
    </row>
    <row r="17" spans="1:9" ht="15.75" thickBot="1" x14ac:dyDescent="0.3">
      <c r="A17" s="2"/>
      <c r="B17" s="2"/>
      <c r="C17" s="2"/>
      <c r="D17" s="2" t="s">
        <v>10</v>
      </c>
      <c r="E17" s="2"/>
      <c r="F17" s="2"/>
      <c r="G17" s="2"/>
      <c r="H17" s="2" t="s">
        <v>10</v>
      </c>
    </row>
    <row r="18" spans="1:9" ht="26.25" thickTop="1" x14ac:dyDescent="0.25">
      <c r="A18" s="107" t="s">
        <v>129</v>
      </c>
      <c r="B18" s="7" t="s">
        <v>11</v>
      </c>
      <c r="C18" s="7" t="s">
        <v>16</v>
      </c>
      <c r="D18" s="8">
        <v>2510</v>
      </c>
      <c r="E18" s="9"/>
      <c r="F18" s="10">
        <v>60001</v>
      </c>
      <c r="G18" s="11" t="s">
        <v>140</v>
      </c>
      <c r="H18" s="26">
        <v>1.1039000000000001</v>
      </c>
    </row>
    <row r="19" spans="1:9" ht="25.5" x14ac:dyDescent="0.25">
      <c r="A19" s="107" t="s">
        <v>130</v>
      </c>
      <c r="B19" s="7" t="s">
        <v>11</v>
      </c>
      <c r="C19" s="7" t="s">
        <v>17</v>
      </c>
      <c r="D19" s="8">
        <v>8655</v>
      </c>
      <c r="E19" s="9"/>
      <c r="F19" s="10">
        <v>343</v>
      </c>
      <c r="G19" s="11" t="s">
        <v>53</v>
      </c>
      <c r="H19" s="26">
        <v>270.63900000000001</v>
      </c>
    </row>
    <row r="20" spans="1:9" ht="25.5" x14ac:dyDescent="0.25">
      <c r="A20" s="108" t="s">
        <v>134</v>
      </c>
      <c r="B20" s="7" t="s">
        <v>11</v>
      </c>
      <c r="C20" s="7" t="s">
        <v>16</v>
      </c>
      <c r="D20" s="8">
        <v>1437</v>
      </c>
      <c r="E20" s="9"/>
      <c r="F20" s="10">
        <v>60000</v>
      </c>
      <c r="G20" s="11" t="s">
        <v>38</v>
      </c>
      <c r="H20" s="27">
        <v>96.346100000000007</v>
      </c>
    </row>
    <row r="21" spans="1:9" x14ac:dyDescent="0.25">
      <c r="A21" s="108" t="s">
        <v>158</v>
      </c>
      <c r="B21" s="7" t="s">
        <v>11</v>
      </c>
      <c r="C21" s="7" t="s">
        <v>16</v>
      </c>
      <c r="D21" s="8">
        <v>846</v>
      </c>
      <c r="E21" s="9"/>
      <c r="F21" s="10">
        <v>10001</v>
      </c>
      <c r="G21" s="11" t="s">
        <v>143</v>
      </c>
      <c r="H21" s="27">
        <v>0.56010000000000004</v>
      </c>
    </row>
    <row r="22" spans="1:9" x14ac:dyDescent="0.25">
      <c r="A22" s="108" t="s">
        <v>159</v>
      </c>
      <c r="B22" s="7" t="s">
        <v>11</v>
      </c>
      <c r="C22" s="7" t="s">
        <v>163</v>
      </c>
      <c r="D22" s="8">
        <v>6896</v>
      </c>
      <c r="E22" s="9"/>
      <c r="F22" s="10">
        <v>10001</v>
      </c>
      <c r="G22" s="11" t="s">
        <v>143</v>
      </c>
      <c r="H22" s="27">
        <v>405.39780000000002</v>
      </c>
    </row>
    <row r="23" spans="1:9" x14ac:dyDescent="0.25">
      <c r="A23" s="108" t="s">
        <v>160</v>
      </c>
      <c r="B23" s="7" t="s">
        <v>11</v>
      </c>
      <c r="C23" s="7" t="s">
        <v>163</v>
      </c>
      <c r="D23" s="8">
        <v>2419</v>
      </c>
      <c r="E23" s="9"/>
      <c r="F23" s="10">
        <v>136</v>
      </c>
      <c r="G23" s="11" t="s">
        <v>164</v>
      </c>
      <c r="H23" s="27">
        <v>247.58959999999999</v>
      </c>
    </row>
    <row r="24" spans="1:9" x14ac:dyDescent="0.25">
      <c r="A24" s="108" t="s">
        <v>161</v>
      </c>
      <c r="B24" s="7" t="s">
        <v>11</v>
      </c>
      <c r="C24" s="7"/>
      <c r="D24" s="8">
        <v>2170</v>
      </c>
      <c r="E24" s="9"/>
      <c r="F24" s="10">
        <v>188</v>
      </c>
      <c r="G24" s="11" t="s">
        <v>165</v>
      </c>
      <c r="H24" s="27">
        <v>121.3571</v>
      </c>
    </row>
    <row r="25" spans="1:9" x14ac:dyDescent="0.25">
      <c r="A25" s="108" t="s">
        <v>162</v>
      </c>
      <c r="B25" s="7" t="s">
        <v>11</v>
      </c>
      <c r="C25" s="7" t="s">
        <v>16</v>
      </c>
      <c r="D25" s="8">
        <v>163</v>
      </c>
      <c r="E25" s="9"/>
      <c r="F25" s="10">
        <v>174</v>
      </c>
      <c r="G25" s="11" t="s">
        <v>166</v>
      </c>
      <c r="H25" s="27">
        <v>38.335599999999999</v>
      </c>
    </row>
    <row r="26" spans="1:9" x14ac:dyDescent="0.25">
      <c r="A26" s="108" t="s">
        <v>135</v>
      </c>
      <c r="B26" s="7" t="s">
        <v>11</v>
      </c>
      <c r="C26" s="7" t="s">
        <v>16</v>
      </c>
      <c r="D26" s="8">
        <v>2931</v>
      </c>
      <c r="E26" s="9"/>
      <c r="F26" s="10">
        <v>10001</v>
      </c>
      <c r="G26" s="11" t="s">
        <v>143</v>
      </c>
      <c r="H26" s="27">
        <v>221.4528</v>
      </c>
    </row>
    <row r="27" spans="1:9" ht="25.5" x14ac:dyDescent="0.25">
      <c r="A27" s="110" t="s">
        <v>136</v>
      </c>
      <c r="B27" s="7" t="s">
        <v>11</v>
      </c>
      <c r="C27" s="16" t="s">
        <v>17</v>
      </c>
      <c r="D27" s="14">
        <v>20458</v>
      </c>
      <c r="E27" s="17"/>
      <c r="F27" s="10">
        <v>343</v>
      </c>
      <c r="G27" s="11" t="s">
        <v>53</v>
      </c>
      <c r="H27" s="28">
        <v>236.3605</v>
      </c>
    </row>
    <row r="28" spans="1:9" ht="25.5" x14ac:dyDescent="0.25">
      <c r="A28" s="107" t="s">
        <v>137</v>
      </c>
      <c r="B28" s="7" t="s">
        <v>11</v>
      </c>
      <c r="C28" s="7" t="s">
        <v>13</v>
      </c>
      <c r="D28" s="8">
        <v>66</v>
      </c>
      <c r="E28" s="9"/>
      <c r="F28" s="10">
        <v>343</v>
      </c>
      <c r="G28" s="11" t="s">
        <v>53</v>
      </c>
      <c r="H28" s="26">
        <v>19.402200000000001</v>
      </c>
    </row>
    <row r="29" spans="1:9" ht="15.75" thickBot="1" x14ac:dyDescent="0.3">
      <c r="A29" s="111" t="s">
        <v>138</v>
      </c>
      <c r="B29" s="32" t="s">
        <v>11</v>
      </c>
      <c r="C29" s="32" t="s">
        <v>13</v>
      </c>
      <c r="D29" s="40">
        <v>5</v>
      </c>
      <c r="E29" s="41"/>
      <c r="F29" s="42">
        <v>10001</v>
      </c>
      <c r="G29" s="36" t="s">
        <v>143</v>
      </c>
      <c r="H29" s="43">
        <v>2.6456</v>
      </c>
    </row>
    <row r="30" spans="1:9" ht="15.75" thickTop="1" x14ac:dyDescent="0.25">
      <c r="G30" s="24" t="s">
        <v>22</v>
      </c>
      <c r="H30" s="25">
        <f>SUM(H18:H29)</f>
        <v>1661.1903000000002</v>
      </c>
    </row>
    <row r="32" spans="1:9" ht="18.75" x14ac:dyDescent="0.25">
      <c r="A32" s="116" t="s">
        <v>141</v>
      </c>
      <c r="B32" s="116"/>
      <c r="C32" s="116"/>
      <c r="D32" s="116"/>
      <c r="E32" s="116"/>
      <c r="F32" s="20"/>
      <c r="G32" s="21"/>
      <c r="H32" s="22"/>
      <c r="I32" s="21"/>
    </row>
    <row r="33" spans="1:9" ht="15.75" thickBot="1" x14ac:dyDescent="0.3">
      <c r="A33" s="117" t="s">
        <v>0</v>
      </c>
      <c r="B33" s="117"/>
      <c r="C33" s="21"/>
      <c r="D33" s="21"/>
      <c r="E33" s="21"/>
      <c r="F33" s="20"/>
      <c r="G33" s="21"/>
      <c r="H33" s="22"/>
      <c r="I33" s="21"/>
    </row>
    <row r="34" spans="1:9" ht="26.25" thickTop="1" x14ac:dyDescent="0.25">
      <c r="A34" s="1" t="s">
        <v>18</v>
      </c>
      <c r="B34" s="1" t="s">
        <v>3</v>
      </c>
      <c r="C34" s="1" t="s">
        <v>4</v>
      </c>
      <c r="D34" s="1" t="s">
        <v>5</v>
      </c>
      <c r="E34" s="1" t="s">
        <v>6</v>
      </c>
      <c r="F34" s="1" t="s">
        <v>7</v>
      </c>
      <c r="G34" s="1" t="s">
        <v>8</v>
      </c>
      <c r="H34" s="1" t="s">
        <v>9</v>
      </c>
    </row>
    <row r="35" spans="1:9" ht="15.75" thickBot="1" x14ac:dyDescent="0.3">
      <c r="A35" s="2"/>
      <c r="B35" s="2"/>
      <c r="C35" s="2"/>
      <c r="D35" s="2" t="s">
        <v>10</v>
      </c>
      <c r="E35" s="2"/>
      <c r="F35" s="2"/>
      <c r="G35" s="2"/>
      <c r="H35" s="2" t="s">
        <v>10</v>
      </c>
    </row>
    <row r="36" spans="1:9" ht="26.25" thickTop="1" x14ac:dyDescent="0.25">
      <c r="A36" s="110" t="s">
        <v>131</v>
      </c>
      <c r="B36" s="7" t="s">
        <v>11</v>
      </c>
      <c r="C36" s="16" t="s">
        <v>17</v>
      </c>
      <c r="D36" s="14">
        <v>423</v>
      </c>
      <c r="E36" s="17"/>
      <c r="F36" s="10">
        <v>493</v>
      </c>
      <c r="G36" s="11" t="s">
        <v>53</v>
      </c>
      <c r="H36" s="28">
        <v>194.6876</v>
      </c>
    </row>
    <row r="37" spans="1:9" ht="25.5" x14ac:dyDescent="0.25">
      <c r="A37" s="108" t="s">
        <v>132</v>
      </c>
      <c r="B37" s="7" t="s">
        <v>11</v>
      </c>
      <c r="C37" s="7" t="s">
        <v>17</v>
      </c>
      <c r="D37" s="8">
        <v>1325</v>
      </c>
      <c r="E37" s="9"/>
      <c r="F37" s="10">
        <v>493</v>
      </c>
      <c r="G37" s="11" t="s">
        <v>53</v>
      </c>
      <c r="H37" s="27">
        <v>487.34570000000002</v>
      </c>
    </row>
    <row r="38" spans="1:9" ht="39" thickBot="1" x14ac:dyDescent="0.3">
      <c r="A38" s="109" t="s">
        <v>133</v>
      </c>
      <c r="B38" s="32" t="s">
        <v>12</v>
      </c>
      <c r="C38" s="97" t="s">
        <v>142</v>
      </c>
      <c r="D38" s="40">
        <v>208834</v>
      </c>
      <c r="E38" s="41"/>
      <c r="F38" s="42">
        <v>539</v>
      </c>
      <c r="G38" s="36" t="s">
        <v>15</v>
      </c>
      <c r="H38" s="45">
        <v>803.07090000000005</v>
      </c>
    </row>
    <row r="39" spans="1:9" ht="15.75" thickTop="1" x14ac:dyDescent="0.25">
      <c r="G39" s="24" t="s">
        <v>22</v>
      </c>
      <c r="H39" s="25">
        <f>SUM(H36:H38)</f>
        <v>1485.1042000000002</v>
      </c>
    </row>
    <row r="41" spans="1:9" ht="19.5" thickBot="1" x14ac:dyDescent="0.35">
      <c r="A41" s="120" t="s">
        <v>30</v>
      </c>
      <c r="B41" s="120"/>
      <c r="C41" s="120"/>
    </row>
    <row r="42" spans="1:9" ht="16.5" thickTop="1" thickBot="1" x14ac:dyDescent="0.3">
      <c r="A42" s="115" t="s">
        <v>23</v>
      </c>
      <c r="B42" s="115"/>
      <c r="C42" s="72" t="s">
        <v>24</v>
      </c>
    </row>
    <row r="43" spans="1:9" ht="15.75" thickTop="1" x14ac:dyDescent="0.25">
      <c r="A43" s="121" t="s">
        <v>25</v>
      </c>
      <c r="B43" s="121"/>
      <c r="C43" s="73">
        <f>SUM(H6,H18:H20,H27,H28,H36:H38)</f>
        <v>2342.4529000000002</v>
      </c>
    </row>
    <row r="44" spans="1:9" x14ac:dyDescent="0.25">
      <c r="A44" s="122" t="s">
        <v>26</v>
      </c>
      <c r="B44" s="122"/>
      <c r="C44" s="3">
        <f>SUM(H10:H11,H23:H25)</f>
        <v>461.62970000000001</v>
      </c>
    </row>
    <row r="45" spans="1:9" x14ac:dyDescent="0.25">
      <c r="A45" s="118" t="s">
        <v>27</v>
      </c>
      <c r="B45" s="118"/>
      <c r="C45" s="3">
        <f>SUM(H7:H9,H21:H22,H26,H29)</f>
        <v>1291.6094000000001</v>
      </c>
    </row>
    <row r="46" spans="1:9" ht="15.75" thickBot="1" x14ac:dyDescent="0.3">
      <c r="A46" s="119" t="s">
        <v>28</v>
      </c>
      <c r="B46" s="119"/>
      <c r="C46" s="74">
        <v>0</v>
      </c>
    </row>
    <row r="47" spans="1:9" ht="16.5" thickTop="1" thickBot="1" x14ac:dyDescent="0.3">
      <c r="A47" s="115" t="s">
        <v>29</v>
      </c>
      <c r="B47" s="115"/>
      <c r="C47" s="75">
        <f>C43+C44+C45+C46</f>
        <v>4095.692</v>
      </c>
    </row>
    <row r="48" spans="1:9" ht="15.75" thickTop="1" x14ac:dyDescent="0.25"/>
  </sheetData>
  <mergeCells count="14">
    <mergeCell ref="A44:B44"/>
    <mergeCell ref="A45:B45"/>
    <mergeCell ref="A46:B46"/>
    <mergeCell ref="A47:B47"/>
    <mergeCell ref="A1:E1"/>
    <mergeCell ref="A2:E2"/>
    <mergeCell ref="A3:B3"/>
    <mergeCell ref="A41:C41"/>
    <mergeCell ref="A42:B42"/>
    <mergeCell ref="A43:B43"/>
    <mergeCell ref="A14:E14"/>
    <mergeCell ref="A15:B15"/>
    <mergeCell ref="A32:E32"/>
    <mergeCell ref="A33:B33"/>
  </mergeCells>
  <pageMargins left="0.7" right="0.7" top="0.78740157499999996" bottom="0.78740157499999996" header="0.3" footer="0.3"/>
  <pageSetup paperSize="9" scale="6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workbookViewId="0">
      <selection activeCell="D28" sqref="D28"/>
    </sheetView>
  </sheetViews>
  <sheetFormatPr defaultRowHeight="15" x14ac:dyDescent="0.25"/>
  <cols>
    <col min="1" max="1" width="8.5703125" customWidth="1"/>
    <col min="2" max="3" width="15.7109375" customWidth="1"/>
    <col min="4" max="4" width="8.28515625" customWidth="1"/>
    <col min="5" max="5" width="7.28515625" customWidth="1"/>
    <col min="6" max="6" width="6.28515625" customWidth="1"/>
    <col min="7" max="7" width="69.140625" customWidth="1"/>
    <col min="8" max="8" width="7" customWidth="1"/>
    <col min="9" max="9" width="9.140625" customWidth="1"/>
  </cols>
  <sheetData>
    <row r="1" spans="1:9" ht="23.25" x14ac:dyDescent="0.25">
      <c r="A1" s="114" t="s">
        <v>123</v>
      </c>
      <c r="B1" s="114"/>
      <c r="C1" s="114"/>
      <c r="D1" s="114"/>
      <c r="E1" s="114"/>
      <c r="F1" s="114"/>
      <c r="G1" s="19"/>
      <c r="H1" s="19"/>
      <c r="I1" s="19"/>
    </row>
    <row r="2" spans="1:9" ht="18.75" x14ac:dyDescent="0.25">
      <c r="A2" s="116" t="s">
        <v>139</v>
      </c>
      <c r="B2" s="116"/>
      <c r="C2" s="116"/>
      <c r="D2" s="116"/>
      <c r="E2" s="116"/>
      <c r="F2" s="20"/>
      <c r="G2" s="21"/>
      <c r="H2" s="22"/>
      <c r="I2" s="21"/>
    </row>
    <row r="3" spans="1:9" ht="15.75" thickBot="1" x14ac:dyDescent="0.3">
      <c r="A3" s="117" t="s">
        <v>0</v>
      </c>
      <c r="B3" s="117"/>
      <c r="C3" s="21"/>
      <c r="D3" s="21"/>
      <c r="E3" s="21"/>
      <c r="F3" s="20"/>
      <c r="G3" s="21"/>
      <c r="H3" s="22"/>
      <c r="I3" s="21"/>
    </row>
    <row r="4" spans="1:9" ht="26.25" thickTop="1" x14ac:dyDescent="0.25">
      <c r="A4" s="1" t="s">
        <v>18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</row>
    <row r="5" spans="1:9" ht="15.75" thickBot="1" x14ac:dyDescent="0.3">
      <c r="A5" s="2"/>
      <c r="B5" s="2"/>
      <c r="C5" s="2"/>
      <c r="D5" s="2" t="s">
        <v>10</v>
      </c>
      <c r="E5" s="2"/>
      <c r="F5" s="2"/>
      <c r="G5" s="2"/>
      <c r="H5" s="2" t="s">
        <v>10</v>
      </c>
    </row>
    <row r="6" spans="1:9" ht="15.75" thickTop="1" x14ac:dyDescent="0.25">
      <c r="A6" s="107" t="s">
        <v>144</v>
      </c>
      <c r="B6" s="7" t="s">
        <v>11</v>
      </c>
      <c r="C6" s="7" t="s">
        <v>13</v>
      </c>
      <c r="D6" s="8">
        <v>30</v>
      </c>
      <c r="E6" s="9"/>
      <c r="F6" s="10">
        <v>10001</v>
      </c>
      <c r="G6" s="11" t="s">
        <v>143</v>
      </c>
      <c r="H6" s="26">
        <v>6.1106999999999996</v>
      </c>
    </row>
    <row r="7" spans="1:9" ht="25.5" x14ac:dyDescent="0.25">
      <c r="A7" s="108" t="s">
        <v>145</v>
      </c>
      <c r="B7" s="7" t="s">
        <v>11</v>
      </c>
      <c r="C7" s="7" t="s">
        <v>13</v>
      </c>
      <c r="D7" s="8">
        <v>88</v>
      </c>
      <c r="E7" s="9"/>
      <c r="F7" s="10">
        <v>343</v>
      </c>
      <c r="G7" s="11" t="s">
        <v>53</v>
      </c>
      <c r="H7" s="27">
        <v>45.389200000000002</v>
      </c>
    </row>
    <row r="8" spans="1:9" ht="25.5" x14ac:dyDescent="0.25">
      <c r="A8" s="108" t="s">
        <v>136</v>
      </c>
      <c r="B8" s="7" t="s">
        <v>11</v>
      </c>
      <c r="C8" s="7" t="s">
        <v>17</v>
      </c>
      <c r="D8" s="8">
        <v>20458</v>
      </c>
      <c r="E8" s="9"/>
      <c r="F8" s="10">
        <v>343</v>
      </c>
      <c r="G8" s="11" t="s">
        <v>53</v>
      </c>
      <c r="H8" s="27">
        <v>3679.8393000000001</v>
      </c>
    </row>
    <row r="9" spans="1:9" ht="25.5" x14ac:dyDescent="0.25">
      <c r="A9" s="110" t="s">
        <v>146</v>
      </c>
      <c r="B9" s="7" t="s">
        <v>11</v>
      </c>
      <c r="C9" s="93" t="s">
        <v>34</v>
      </c>
      <c r="D9" s="14">
        <v>1574</v>
      </c>
      <c r="E9" s="17"/>
      <c r="F9" s="10">
        <v>10001</v>
      </c>
      <c r="G9" s="11" t="s">
        <v>143</v>
      </c>
      <c r="H9" s="28">
        <v>1.5624</v>
      </c>
    </row>
    <row r="10" spans="1:9" ht="25.5" x14ac:dyDescent="0.25">
      <c r="A10" s="108" t="s">
        <v>147</v>
      </c>
      <c r="B10" s="7" t="s">
        <v>11</v>
      </c>
      <c r="C10" s="95" t="s">
        <v>34</v>
      </c>
      <c r="D10" s="8">
        <v>764</v>
      </c>
      <c r="E10" s="9"/>
      <c r="F10" s="10">
        <v>10001</v>
      </c>
      <c r="G10" s="11" t="s">
        <v>143</v>
      </c>
      <c r="H10" s="27">
        <v>42.929000000000002</v>
      </c>
    </row>
    <row r="11" spans="1:9" ht="25.5" x14ac:dyDescent="0.25">
      <c r="A11" s="108" t="s">
        <v>148</v>
      </c>
      <c r="B11" s="7" t="s">
        <v>35</v>
      </c>
      <c r="C11" s="7"/>
      <c r="D11" s="8">
        <v>1701</v>
      </c>
      <c r="E11" s="9" t="s">
        <v>19</v>
      </c>
      <c r="F11" s="10">
        <v>229</v>
      </c>
      <c r="G11" s="11" t="s">
        <v>152</v>
      </c>
      <c r="H11" s="27">
        <v>11.206099999999999</v>
      </c>
    </row>
    <row r="12" spans="1:9" ht="25.5" x14ac:dyDescent="0.25">
      <c r="A12" s="108" t="s">
        <v>149</v>
      </c>
      <c r="B12" s="7" t="s">
        <v>35</v>
      </c>
      <c r="C12" s="7"/>
      <c r="D12" s="8">
        <v>56</v>
      </c>
      <c r="E12" s="9" t="s">
        <v>19</v>
      </c>
      <c r="F12" s="10">
        <v>229</v>
      </c>
      <c r="G12" s="11" t="s">
        <v>152</v>
      </c>
      <c r="H12" s="27">
        <v>9.1478000000000002</v>
      </c>
    </row>
    <row r="13" spans="1:9" ht="25.5" x14ac:dyDescent="0.25">
      <c r="A13" s="110" t="s">
        <v>150</v>
      </c>
      <c r="B13" s="7" t="s">
        <v>35</v>
      </c>
      <c r="C13" s="16"/>
      <c r="D13" s="14">
        <v>5912</v>
      </c>
      <c r="E13" s="17" t="s">
        <v>19</v>
      </c>
      <c r="F13" s="10">
        <v>229</v>
      </c>
      <c r="G13" s="11" t="s">
        <v>152</v>
      </c>
      <c r="H13" s="28">
        <v>288.1302</v>
      </c>
    </row>
    <row r="14" spans="1:9" ht="25.5" x14ac:dyDescent="0.25">
      <c r="A14" s="108">
        <v>202</v>
      </c>
      <c r="B14" s="7" t="s">
        <v>35</v>
      </c>
      <c r="C14" s="7"/>
      <c r="D14" s="8">
        <v>2000</v>
      </c>
      <c r="E14" s="9" t="s">
        <v>19</v>
      </c>
      <c r="F14" s="10">
        <v>229</v>
      </c>
      <c r="G14" s="11" t="s">
        <v>152</v>
      </c>
      <c r="H14" s="27">
        <v>97.570499999999996</v>
      </c>
    </row>
    <row r="15" spans="1:9" ht="15.75" thickBot="1" x14ac:dyDescent="0.3">
      <c r="A15" s="109" t="s">
        <v>151</v>
      </c>
      <c r="B15" s="32" t="s">
        <v>35</v>
      </c>
      <c r="C15" s="32"/>
      <c r="D15" s="40">
        <v>7259</v>
      </c>
      <c r="E15" s="41" t="s">
        <v>19</v>
      </c>
      <c r="F15" s="42">
        <v>10002</v>
      </c>
      <c r="G15" s="36" t="s">
        <v>37</v>
      </c>
      <c r="H15" s="45">
        <v>561.4769</v>
      </c>
    </row>
    <row r="16" spans="1:9" ht="15.75" thickTop="1" x14ac:dyDescent="0.25">
      <c r="G16" s="24" t="s">
        <v>22</v>
      </c>
      <c r="H16" s="25">
        <f>SUM(H6:H15)</f>
        <v>4743.3620999999994</v>
      </c>
    </row>
    <row r="17" spans="1:9" x14ac:dyDescent="0.25">
      <c r="H17" s="24"/>
      <c r="I17" s="25"/>
    </row>
    <row r="18" spans="1:9" ht="19.5" thickBot="1" x14ac:dyDescent="0.35">
      <c r="A18" s="120" t="s">
        <v>30</v>
      </c>
      <c r="B18" s="120"/>
      <c r="C18" s="120"/>
    </row>
    <row r="19" spans="1:9" ht="16.5" thickTop="1" thickBot="1" x14ac:dyDescent="0.3">
      <c r="A19" s="115" t="s">
        <v>23</v>
      </c>
      <c r="B19" s="115"/>
      <c r="C19" s="72" t="s">
        <v>24</v>
      </c>
    </row>
    <row r="20" spans="1:9" ht="15.75" thickTop="1" x14ac:dyDescent="0.25">
      <c r="A20" s="121" t="s">
        <v>25</v>
      </c>
      <c r="B20" s="121"/>
      <c r="C20" s="73">
        <f>SUM(H7:H8,H15)</f>
        <v>4286.7053999999998</v>
      </c>
    </row>
    <row r="21" spans="1:9" x14ac:dyDescent="0.25">
      <c r="A21" s="122" t="s">
        <v>26</v>
      </c>
      <c r="B21" s="122"/>
      <c r="C21" s="3">
        <f>SUM(H11:H14)</f>
        <v>406.05459999999999</v>
      </c>
    </row>
    <row r="22" spans="1:9" x14ac:dyDescent="0.25">
      <c r="A22" s="118" t="s">
        <v>27</v>
      </c>
      <c r="B22" s="118"/>
      <c r="C22" s="3">
        <f>SUM(H6,H9:H10)</f>
        <v>50.6021</v>
      </c>
    </row>
    <row r="23" spans="1:9" ht="15.75" thickBot="1" x14ac:dyDescent="0.3">
      <c r="A23" s="119" t="s">
        <v>28</v>
      </c>
      <c r="B23" s="119"/>
      <c r="C23" s="74">
        <v>0</v>
      </c>
    </row>
    <row r="24" spans="1:9" ht="16.5" thickTop="1" thickBot="1" x14ac:dyDescent="0.3">
      <c r="A24" s="115" t="s">
        <v>29</v>
      </c>
      <c r="B24" s="115"/>
      <c r="C24" s="75">
        <f>C20+C21+C22+C23</f>
        <v>4743.3621000000003</v>
      </c>
    </row>
    <row r="25" spans="1:9" ht="15.75" thickTop="1" x14ac:dyDescent="0.25"/>
  </sheetData>
  <mergeCells count="10">
    <mergeCell ref="A1:F1"/>
    <mergeCell ref="A22:B22"/>
    <mergeCell ref="A23:B23"/>
    <mergeCell ref="A24:B24"/>
    <mergeCell ref="A18:C18"/>
    <mergeCell ref="A19:B19"/>
    <mergeCell ref="A20:B20"/>
    <mergeCell ref="A21:B21"/>
    <mergeCell ref="A2:E2"/>
    <mergeCell ref="A3:B3"/>
  </mergeCells>
  <pageMargins left="0.7" right="0.7" top="0.75" bottom="0.75" header="0.3" footer="0.3"/>
  <pageSetup paperSize="9" scale="63" fitToHeight="0" orientation="portrait" r:id="rId1"/>
  <colBreaks count="2" manualBreakCount="2">
    <brk id="8" max="23" man="1"/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sqref="A1:F10"/>
    </sheetView>
  </sheetViews>
  <sheetFormatPr defaultRowHeight="15" x14ac:dyDescent="0.25"/>
  <cols>
    <col min="2" max="2" width="26" customWidth="1"/>
    <col min="3" max="3" width="5.7109375" customWidth="1"/>
    <col min="4" max="4" width="10.5703125" customWidth="1"/>
    <col min="5" max="5" width="8.7109375" customWidth="1"/>
    <col min="6" max="6" width="11.42578125" customWidth="1"/>
  </cols>
  <sheetData>
    <row r="1" spans="1:6" ht="19.5" thickBot="1" x14ac:dyDescent="0.3">
      <c r="A1" s="128" t="s">
        <v>40</v>
      </c>
      <c r="B1" s="128"/>
      <c r="C1" s="128"/>
      <c r="D1" s="128"/>
      <c r="E1" s="128"/>
      <c r="F1" s="128"/>
    </row>
    <row r="2" spans="1:6" ht="15.75" customHeight="1" thickTop="1" thickBot="1" x14ac:dyDescent="0.3">
      <c r="A2" s="125" t="s">
        <v>41</v>
      </c>
      <c r="B2" s="125"/>
      <c r="C2" s="125" t="s">
        <v>42</v>
      </c>
      <c r="D2" s="125" t="s">
        <v>46</v>
      </c>
      <c r="E2" s="125" t="s">
        <v>43</v>
      </c>
      <c r="F2" s="51" t="s">
        <v>44</v>
      </c>
    </row>
    <row r="3" spans="1:6" ht="15.75" customHeight="1" thickTop="1" thickBot="1" x14ac:dyDescent="0.3">
      <c r="A3" s="125"/>
      <c r="B3" s="125"/>
      <c r="C3" s="125"/>
      <c r="D3" s="125"/>
      <c r="E3" s="125"/>
      <c r="F3" s="52" t="s">
        <v>45</v>
      </c>
    </row>
    <row r="4" spans="1:6" ht="15.75" thickTop="1" x14ac:dyDescent="0.25">
      <c r="A4" s="131" t="str">
        <f>'ŘE-ZT'!A1:G1</f>
        <v>ŘEVNICE - ZADNÍ TŘEBAŇ, s využitím III/11517</v>
      </c>
      <c r="B4" s="132"/>
      <c r="C4" s="48" t="s">
        <v>39</v>
      </c>
      <c r="D4" s="49">
        <v>45</v>
      </c>
      <c r="E4" s="50">
        <f>'ŘE-ZT'!C48</f>
        <v>5602.6417000000001</v>
      </c>
      <c r="F4" s="54">
        <f>D4*E4</f>
        <v>252118.87650000001</v>
      </c>
    </row>
    <row r="5" spans="1:6" x14ac:dyDescent="0.25">
      <c r="A5" s="129" t="str">
        <f>'ŘE-ZT2'!A1:E1</f>
        <v>Varianta 2 - ŘEVNICE - ZADNÍ TŘEBAŇ, pravý břeh</v>
      </c>
      <c r="B5" s="130"/>
      <c r="C5" s="48" t="s">
        <v>39</v>
      </c>
      <c r="D5" s="49">
        <v>45</v>
      </c>
      <c r="E5" s="46">
        <f>'ŘE-ZT2'!C55</f>
        <v>5942.2161000000006</v>
      </c>
      <c r="F5" s="54">
        <f t="shared" ref="F5:F9" si="0">D5*E5</f>
        <v>267399.72450000001</v>
      </c>
    </row>
    <row r="6" spans="1:6" x14ac:dyDescent="0.25">
      <c r="A6" s="129" t="str">
        <f>'ŘE-HT3'!A1:E1</f>
        <v>Varianta 3 - ŘEVNICE - HLÁSNÁ TŘEBAŇ, levý břeh</v>
      </c>
      <c r="B6" s="130"/>
      <c r="C6" s="48" t="s">
        <v>39</v>
      </c>
      <c r="D6" s="49">
        <v>45</v>
      </c>
      <c r="E6" s="46">
        <f>'ŘE-HT3'!C51</f>
        <v>6758.4809999999998</v>
      </c>
      <c r="F6" s="54">
        <f t="shared" si="0"/>
        <v>304131.64500000002</v>
      </c>
    </row>
    <row r="7" spans="1:6" x14ac:dyDescent="0.25">
      <c r="A7" s="129" t="str">
        <f>HT!A1:E1</f>
        <v>HLÁSNÁ TŘEBAŇ, přes obec</v>
      </c>
      <c r="B7" s="130"/>
      <c r="C7" s="48" t="s">
        <v>39</v>
      </c>
      <c r="D7" s="49">
        <v>45</v>
      </c>
      <c r="E7" s="53">
        <f>HT!C14</f>
        <v>0</v>
      </c>
      <c r="F7" s="54">
        <f t="shared" si="0"/>
        <v>0</v>
      </c>
    </row>
    <row r="8" spans="1:6" x14ac:dyDescent="0.25">
      <c r="A8" s="129" t="str">
        <f>'HT-KAR'!A1</f>
        <v>HLÁSNÁ TŘEBAŇ - KARLŠTEJN, most</v>
      </c>
      <c r="B8" s="130"/>
      <c r="C8" s="48" t="s">
        <v>39</v>
      </c>
      <c r="D8" s="49">
        <v>45</v>
      </c>
      <c r="E8" s="53">
        <f>'HT-KAR'!C47</f>
        <v>4095.692</v>
      </c>
      <c r="F8" s="54">
        <f t="shared" si="0"/>
        <v>184306.14</v>
      </c>
    </row>
    <row r="9" spans="1:6" ht="15.75" thickBot="1" x14ac:dyDescent="0.3">
      <c r="A9" s="126" t="str">
        <f>'KAR-SR'!A1:E1</f>
        <v>KARLŠTEJN, most - SRBSKO, cyklostezka</v>
      </c>
      <c r="B9" s="127"/>
      <c r="C9" s="48" t="s">
        <v>39</v>
      </c>
      <c r="D9" s="49">
        <v>45</v>
      </c>
      <c r="E9" s="47">
        <f>'KAR-SR'!C24</f>
        <v>4743.3621000000003</v>
      </c>
      <c r="F9" s="55">
        <f t="shared" si="0"/>
        <v>213451.29450000002</v>
      </c>
    </row>
    <row r="10" spans="1:6" ht="16.5" thickTop="1" thickBot="1" x14ac:dyDescent="0.3">
      <c r="A10" s="123" t="s">
        <v>29</v>
      </c>
      <c r="B10" s="124"/>
      <c r="C10" s="56"/>
      <c r="D10" s="57"/>
      <c r="E10" s="58">
        <f>SUM(E4:E9)</f>
        <v>27142.392899999999</v>
      </c>
      <c r="F10" s="59">
        <f>SUM(F4:F9)</f>
        <v>1221407.6805</v>
      </c>
    </row>
    <row r="11" spans="1:6" ht="15.75" thickTop="1" x14ac:dyDescent="0.25"/>
  </sheetData>
  <mergeCells count="12">
    <mergeCell ref="A1:F1"/>
    <mergeCell ref="A7:B7"/>
    <mergeCell ref="A8:B8"/>
    <mergeCell ref="A4:B4"/>
    <mergeCell ref="A5:B5"/>
    <mergeCell ref="A6:B6"/>
    <mergeCell ref="A10:B10"/>
    <mergeCell ref="A2:B3"/>
    <mergeCell ref="C2:C3"/>
    <mergeCell ref="D2:D3"/>
    <mergeCell ref="E2:E3"/>
    <mergeCell ref="A9:B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6</vt:i4>
      </vt:variant>
    </vt:vector>
  </HeadingPairs>
  <TitlesOfParts>
    <vt:vector size="15" baseType="lpstr">
      <vt:lpstr>ZPF_LPF</vt:lpstr>
      <vt:lpstr>Kaceni</vt:lpstr>
      <vt:lpstr>ŘE-ZT</vt:lpstr>
      <vt:lpstr>ŘE-ZT2</vt:lpstr>
      <vt:lpstr>ŘE-HT3</vt:lpstr>
      <vt:lpstr>HT</vt:lpstr>
      <vt:lpstr>HT-KAR</vt:lpstr>
      <vt:lpstr>KAR-SR</vt:lpstr>
      <vt:lpstr>Odhad vykup</vt:lpstr>
      <vt:lpstr>HT!Oblast_tisku</vt:lpstr>
      <vt:lpstr>'HT-KAR'!Oblast_tisku</vt:lpstr>
      <vt:lpstr>'KAR-SR'!Oblast_tisku</vt:lpstr>
      <vt:lpstr>'ŘE-HT3'!Oblast_tisku</vt:lpstr>
      <vt:lpstr>'ŘE-ZT'!Oblast_tisku</vt:lpstr>
      <vt:lpstr>'ŘE-ZT2'!Oblast_tisku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Loukota</dc:creator>
  <cp:lastModifiedBy>Jan Svoboda</cp:lastModifiedBy>
  <cp:lastPrinted>2022-03-18T13:42:59Z</cp:lastPrinted>
  <dcterms:created xsi:type="dcterms:W3CDTF">2021-12-06T08:28:47Z</dcterms:created>
  <dcterms:modified xsi:type="dcterms:W3CDTF">2022-04-29T12:39:24Z</dcterms:modified>
</cp:coreProperties>
</file>